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085" windowWidth="15195" windowHeight="8700" activeTab="2"/>
  </bookViews>
  <sheets>
    <sheet name="приоритетный (3)" sheetId="1" r:id="rId1"/>
    <sheet name="приоритетный (2)" sheetId="2" r:id="rId2"/>
    <sheet name="приоритетный" sheetId="3" r:id="rId3"/>
    <sheet name="Лист1" sheetId="4" r:id="rId4"/>
    <sheet name="Лист2" sheetId="5" r:id="rId5"/>
    <sheet name="Лист3" sheetId="6" r:id="rId6"/>
  </sheets>
  <definedNames>
    <definedName name="_xlnm.Print_Area" localSheetId="2">'приоритетный'!$A$1:$K$104</definedName>
    <definedName name="_xlnm.Print_Area" localSheetId="1">'приоритетный (2)'!$A$1:$K$43</definedName>
    <definedName name="_xlnm.Print_Area" localSheetId="0">'приоритетный (3)'!$A$1:$L$41</definedName>
  </definedNames>
  <calcPr fullCalcOnLoad="1"/>
</workbook>
</file>

<file path=xl/sharedStrings.xml><?xml version="1.0" encoding="utf-8"?>
<sst xmlns="http://schemas.openxmlformats.org/spreadsheetml/2006/main" count="763" uniqueCount="184">
  <si>
    <t>Программа муниципального образования</t>
  </si>
  <si>
    <t>"Реализация приоритетного национального проекта в сфере здравоохранния</t>
  </si>
  <si>
    <t>на территории муниципального образования г. Радужный"</t>
  </si>
  <si>
    <t>№ п\п</t>
  </si>
  <si>
    <t>Наименование мероприятий</t>
  </si>
  <si>
    <t>Исполнитель</t>
  </si>
  <si>
    <t>Источник финансирования</t>
  </si>
  <si>
    <t>В том числе по годам, тыс.рублей</t>
  </si>
  <si>
    <t>2006 год</t>
  </si>
  <si>
    <t>2007 год</t>
  </si>
  <si>
    <t>1. Развитие первичной медико-санитарной помощи населению муниципального образования</t>
  </si>
  <si>
    <t>1.1.</t>
  </si>
  <si>
    <t>бюджет РФ</t>
  </si>
  <si>
    <t>бюджет автономного округа</t>
  </si>
  <si>
    <t>бюджет муниципального образования</t>
  </si>
  <si>
    <t>1.2.</t>
  </si>
  <si>
    <t>Комплекс мероприятий, направленных на диагностику, лечение и контроль компенсации сахарного диабета</t>
  </si>
  <si>
    <t>1.2.1.</t>
  </si>
  <si>
    <t>Приобретение средств индивидуального контроля уровня глюкозы в биологических средах (глюкометры, тест-полоски)</t>
  </si>
  <si>
    <t>1.2.2.</t>
  </si>
  <si>
    <t>Приобретение средств введения инсулина (шприц-ручки, иглы к шприц-ручкам)</t>
  </si>
  <si>
    <t>1.3.</t>
  </si>
  <si>
    <t>1.3.1.</t>
  </si>
  <si>
    <t>Приобретение методической литературы для укомплектования кабинетов артериальной гипертонии</t>
  </si>
  <si>
    <t>1.4.</t>
  </si>
  <si>
    <t>Мероприятия по профилактике, диагностике и лечению ВИЧ-инфекции, гепатитов В С</t>
  </si>
  <si>
    <t>1.4.1.</t>
  </si>
  <si>
    <t>Обеспечение современными лекарственными препаратами ВИЧ\СПИД больных (из расчета 3000 тыс.руб. на 1 человека)</t>
  </si>
  <si>
    <t>1.4.2.</t>
  </si>
  <si>
    <t>Исследование донорского биоматериала на ВИЧ-инфекцию, вирусные гепатиты ВиС</t>
  </si>
  <si>
    <t>1.4.3.</t>
  </si>
  <si>
    <t>Профилактика вертикального пути передачи новорожденному ВИЧ-инфекции в период беременности , родов</t>
  </si>
  <si>
    <t>1.4.4.</t>
  </si>
  <si>
    <t>Приобретение изделий медицинского назначения однократного применения и дезинфицирующих препаратов</t>
  </si>
  <si>
    <t>1.5.</t>
  </si>
  <si>
    <t>Мероприятия по профилактике инфекционных заболеваний, иммунизация населения по эпидемиологическим показаниям (приобретение вакцин) из них:</t>
  </si>
  <si>
    <t>1.5.1.</t>
  </si>
  <si>
    <t>Вирусный гепатит В "Энджерикс В"</t>
  </si>
  <si>
    <t>1.5.2.</t>
  </si>
  <si>
    <t>Вирусный гепатит А "Хаврикс-720"</t>
  </si>
  <si>
    <t>1.5.3.</t>
  </si>
  <si>
    <t>Вакцина против клещевого энцефалита "Энцевир" (Россия)</t>
  </si>
  <si>
    <t>1.5.4.</t>
  </si>
  <si>
    <t>Живая коревая вакцина (Россия)</t>
  </si>
  <si>
    <t>1.5.5.</t>
  </si>
  <si>
    <t>Иммуноглобулин противоклещевой (Россия)</t>
  </si>
  <si>
    <t>1.5.6.</t>
  </si>
  <si>
    <t>Туляремийная живая вакцина (Россия)</t>
  </si>
  <si>
    <t>1.5.7.</t>
  </si>
  <si>
    <t>Вакцина против бешенства "Кокав" (Россия)</t>
  </si>
  <si>
    <t>1.5.8.</t>
  </si>
  <si>
    <t>Иммуноглобулин антирабический человеческий "Иммогам Раж" (Франция)</t>
  </si>
  <si>
    <t>1.5.9.</t>
  </si>
  <si>
    <t>Менингококковая вакцина "Менцевакс А,С,W,Y" (Бельгия)</t>
  </si>
  <si>
    <t>1.5.10.</t>
  </si>
  <si>
    <t>Вакцина против брюшного тифа "Вианвакс"(Россия)</t>
  </si>
  <si>
    <t>1.5.11.</t>
  </si>
  <si>
    <t>Вакцина сибиреязвенная (Россия)</t>
  </si>
  <si>
    <t>1.5.12.</t>
  </si>
  <si>
    <t>Иммуноглобулин противосибиреязвенный (Россия)</t>
  </si>
  <si>
    <t>1.5.13.</t>
  </si>
  <si>
    <t>Вакцина желтой лихарадки (Россия)</t>
  </si>
  <si>
    <t>1.5.14.</t>
  </si>
  <si>
    <t>Сыворотка противодифтерийная (Россия)</t>
  </si>
  <si>
    <t>1.5.15.</t>
  </si>
  <si>
    <t>Сыворотка противоботулиническая (Россия)</t>
  </si>
  <si>
    <t>Вакцина против краснухи (Индия)</t>
  </si>
  <si>
    <t>1.5.16.</t>
  </si>
  <si>
    <t>1.5.17.</t>
  </si>
  <si>
    <t>Вакцина полиомиелитная "Имовакс Полио" инактивированная (по ВИЧ+)</t>
  </si>
  <si>
    <t>1.5.18.</t>
  </si>
  <si>
    <t>Вакцина против гриппа "Гриппол" (Россия)</t>
  </si>
  <si>
    <t>1.5.19.</t>
  </si>
  <si>
    <t>Вакцина против гриппа "Инфлювак" (Бельгия)</t>
  </si>
  <si>
    <t>Дооснащение материально-технической базы лечебно-профилактических учреждений первичного звена</t>
  </si>
  <si>
    <t>1.6.1.</t>
  </si>
  <si>
    <t>Укрепление материально-технической базы службы антиСПИД, в том числе приобретение оборудования для диагностики и лечения ВИЧ\СПИДа</t>
  </si>
  <si>
    <t>1.6.2.</t>
  </si>
  <si>
    <t>Приобретение анализаторов сердечно-сосудистой деятельности матери и плода АДМП-01 "Беби-05М"</t>
  </si>
  <si>
    <t>1.6.3.</t>
  </si>
  <si>
    <t>Приобретение анализаторов сердечно-сосудистой деятельности матери и плода АДМП-01 "Беби-06М"</t>
  </si>
  <si>
    <t>1.6.4.</t>
  </si>
  <si>
    <t>Приобретение анализатора для определения гемоглобина ХЕМО-КЬЮ</t>
  </si>
  <si>
    <t>1.6.5.</t>
  </si>
  <si>
    <t>Приобретение аппарата биологической обратной связи (БОС)</t>
  </si>
  <si>
    <t>1.6.6.</t>
  </si>
  <si>
    <t>Приобретение комплексов АСПОН-Д, АСПОН-П</t>
  </si>
  <si>
    <t>1.6.7.</t>
  </si>
  <si>
    <t>Приобретение оборудования для диагностики состояния плода у беременных женщин</t>
  </si>
  <si>
    <t>1.6.8.</t>
  </si>
  <si>
    <t>Приобретение комплектов оборудования и медикаментов для оснащения кабинетов (офисов) общеврачебных (семейных) практик (50комплектов в год), в том числе аптечек первой помощи и медикаментов для профилактики авитаминозов и йододефицитных состояний</t>
  </si>
  <si>
    <t>1.6.9.</t>
  </si>
  <si>
    <t>Дооснащение лечебно-профилактическим оборудованием учреждений, оказывающих первичную медико-санитарную помощь (рентгенологическое оборудование, ультравзуковое диагностическое оборудование, эндоскопическое оборудование, оборудование для функциональной диагностики, оборудование для лабораторной диагностики, оборудование для централизованных стерилизационных отделений учреждений детства и родовспоможения)</t>
  </si>
  <si>
    <t>1.6.10.</t>
  </si>
  <si>
    <t>Обновление и дооснащение парка автомобилей скорой и неотложной помощи, в том числе приобретение автомобилей скорой медицинской помощи для учреждений первичного звена</t>
  </si>
  <si>
    <t>1.6.11.</t>
  </si>
  <si>
    <t>Развитие системы телемедицинских пунктов в первичном здравоохранении</t>
  </si>
  <si>
    <t>1.6.12.</t>
  </si>
  <si>
    <t>Приобретение оборудования для заготовки плазмы и тромбоцитов, а также расходных материалов к нему</t>
  </si>
  <si>
    <t>1.6.13.</t>
  </si>
  <si>
    <t>Приобретение лейкоцитарныхфильтров для донорской крови банковского типа</t>
  </si>
  <si>
    <t>1.6.14.</t>
  </si>
  <si>
    <t>Приобретение современных плазмозамещающих препаратов (перфторан, плазбумин)</t>
  </si>
  <si>
    <t>1.6.15.</t>
  </si>
  <si>
    <t>Приобретение оборудования для раннего выявления онкологических заблеваний молочной железы</t>
  </si>
  <si>
    <t>1.7.</t>
  </si>
  <si>
    <t>Подготовка и переподготовка врачей общей (семейной) практики, участковых терапевтов и педиатров, укрепление кадрового потенциала учреждений, оказывающих первичную медико-санитарную помощь, в том числе повышение квалификации участковых педиатров, участковых терапевтов, подготовка врачей общей (семейной) практики</t>
  </si>
  <si>
    <t>1.8.</t>
  </si>
  <si>
    <t>Приобретение реанимационного оборудования для новорожденных</t>
  </si>
  <si>
    <t>Информационное сопровождение программных мероприятий</t>
  </si>
  <si>
    <t>1.</t>
  </si>
  <si>
    <t>Развитие службы крови</t>
  </si>
  <si>
    <t>Всего тыс. рублей</t>
  </si>
  <si>
    <t>МУЗ "ЦГБ"</t>
  </si>
  <si>
    <t>Создание банков крови для обеспечения пострадавших в дорожно-транспортных происшествиях и при чрезвычайных ситуациях, в том числе приобретение низкотемпературной морозильной камеры</t>
  </si>
  <si>
    <t>2 Информационное сопровождение проекта</t>
  </si>
  <si>
    <t>Итого по 1 разделу</t>
  </si>
  <si>
    <t>Итого по разделу 2</t>
  </si>
  <si>
    <t>Всего по программе</t>
  </si>
  <si>
    <t>Комплекс мероприятий, направленных на профилактику, диагностику и лечение артериальной гипертонии в учреждениях первичного звена</t>
  </si>
  <si>
    <t>Всего, в том числе :</t>
  </si>
  <si>
    <t>Борьба с заболеваниями социального характера</t>
  </si>
  <si>
    <t>Код</t>
  </si>
  <si>
    <t>План 9 мес.</t>
  </si>
  <si>
    <t>План год</t>
  </si>
  <si>
    <t>Касса</t>
  </si>
  <si>
    <t>Факт</t>
  </si>
  <si>
    <t>Всего</t>
  </si>
  <si>
    <t>Комплексные меры противодействия злоупотреблению наркотическими средствами</t>
  </si>
  <si>
    <t>и их незаконному обороту</t>
  </si>
  <si>
    <t>Пандемия гриппа</t>
  </si>
  <si>
    <t>Подготовка и переподготовка врачей общей (семейной) практики, участковых терапевтов и педиатров, укрепление кадрового потенциала учреждений, оказывающих первичную медико-санитарную помощь, в том числе повышение квалификации участковых педиатров, участковы</t>
  </si>
  <si>
    <t>Запланировано</t>
  </si>
  <si>
    <t>Исполнено</t>
  </si>
  <si>
    <t xml:space="preserve">Кол-во </t>
  </si>
  <si>
    <t>сумма</t>
  </si>
  <si>
    <t>кол-во</t>
  </si>
  <si>
    <t>система диагностическая ультрозвукрвая,4 анализатора</t>
  </si>
  <si>
    <t xml:space="preserve"> Развитие первичной медико-санитарной помощи населению муниципального образования</t>
  </si>
  <si>
    <t>Информационное сопровождение проекта</t>
  </si>
  <si>
    <t>% исполнения</t>
  </si>
  <si>
    <t>Использовано</t>
  </si>
  <si>
    <t>Утверждено решением Думы от 16.05.06 №156</t>
  </si>
  <si>
    <t>Заместитель главного врача</t>
  </si>
  <si>
    <t>по экономическим вопросам</t>
  </si>
  <si>
    <t>Всего по программе. Объем финансовых средств по приоритетному национальному пректу "Здоровье"</t>
  </si>
  <si>
    <t>Доля финансовых средств по приоритетному национальному пректу "Здоровье" в муниципальном бюджете.(%)</t>
  </si>
  <si>
    <t>Количество запланированных и освоенных средств на 1 жителя муниципального образования.(47856) тыс.руб.</t>
  </si>
  <si>
    <t>2006 год, тыс.руб.</t>
  </si>
  <si>
    <t>Выделено, тыс.руб.</t>
  </si>
  <si>
    <t>тыс.руб.</t>
  </si>
  <si>
    <t>Примечание</t>
  </si>
  <si>
    <t xml:space="preserve">На основании проведенного конкурса низкотемпературная морозильная камера приобретена за 192 тыс.руб. </t>
  </si>
  <si>
    <t>Средства не выделялись.</t>
  </si>
  <si>
    <t>На основании заключенных договоров произведена предоплата в размере 50% за 2 автомобиля(Нива,Газель).Окончательный расчет будет произведен по факту поставки.Согласно конкурса будут заключены договоры на приобретение двух автомобилей ВАЗ по 396 тыс.руб.</t>
  </si>
  <si>
    <t>Главный бухгалтер</t>
  </si>
  <si>
    <t>Н.Г.Жидклва</t>
  </si>
  <si>
    <t>Г.П.Ершова</t>
  </si>
  <si>
    <t>Вакцина против гриппа "Инфлювак"</t>
  </si>
  <si>
    <t>Численность /количество</t>
  </si>
  <si>
    <t>план на 2006 год</t>
  </si>
  <si>
    <t>факт</t>
  </si>
  <si>
    <t>Утверждено решением Думы от 16.05.06 №156                                 Объем финансирования из средств муниципального образования</t>
  </si>
  <si>
    <t>Информация об исполнении муниципальной программы</t>
  </si>
  <si>
    <t>по реализации Приоритетного национального проекта</t>
  </si>
  <si>
    <t>в сфере здравоохранения</t>
  </si>
  <si>
    <t>за счет средств бюджета муниципального образования (за 2006 год)</t>
  </si>
  <si>
    <t>1.9</t>
  </si>
  <si>
    <t>2.0</t>
  </si>
  <si>
    <t>1.5.20</t>
  </si>
  <si>
    <t>Вакцина против гриппа "Гриппферон"</t>
  </si>
  <si>
    <t>1.6.</t>
  </si>
  <si>
    <t>Приобретение компьтерной техники для автоматизации рабочих мест, оргтехники и их сотавляющих; монтаж локально-вычислительной сети</t>
  </si>
  <si>
    <t>Оборудование кабинетов школ:Гастро-школа,школа -Гипертоника,Астма-школа, Диабет-школа.</t>
  </si>
  <si>
    <t>2.1.</t>
  </si>
  <si>
    <t>Оснащение диспетчерской службы отделения скорой медицинской помощи (приобретение радиостанций VERTEX)</t>
  </si>
  <si>
    <t>иные источники</t>
  </si>
  <si>
    <t xml:space="preserve">Подготовка и переподготовка врачей общей (семейной) практики, участковых терапевтов и педиатров, укрепление кадрового потенциала учреждений, оказывающих первичную медико-санитарную помощь, в том числе повышение квалификации участковых педиатров, участковых терапевтов </t>
  </si>
  <si>
    <t>ВСЕГО:</t>
  </si>
  <si>
    <t xml:space="preserve">    </t>
  </si>
  <si>
    <t xml:space="preserve">Программа муниципального образования                 </t>
  </si>
  <si>
    <t>Приложение</t>
  </si>
  <si>
    <t xml:space="preserve"> к решению Думы </t>
  </si>
  <si>
    <t>от 25.12.2006 № 255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</si>
</sst>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[$-FC19]d\ mmmm\ yyyy\ &quot;г.&quot;"/>
  </numFmts>
  <fonts count="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/>
    </xf>
    <xf numFmtId="16" fontId="2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vertical="top" wrapText="1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0" fontId="3" fillId="3" borderId="3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3" borderId="2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60" zoomScaleNormal="75" workbookViewId="0" topLeftCell="A4">
      <selection activeCell="C39" sqref="C39"/>
    </sheetView>
  </sheetViews>
  <sheetFormatPr defaultColWidth="9.00390625" defaultRowHeight="12.75"/>
  <cols>
    <col min="1" max="1" width="7.25390625" style="1" customWidth="1"/>
    <col min="2" max="2" width="88.125" style="2" customWidth="1"/>
    <col min="3" max="4" width="19.75390625" style="2" customWidth="1"/>
    <col min="5" max="6" width="19.625" style="2" customWidth="1"/>
    <col min="7" max="7" width="8.375" style="2" customWidth="1"/>
    <col min="8" max="8" width="9.375" style="2" customWidth="1"/>
    <col min="9" max="9" width="8.375" style="2" customWidth="1"/>
    <col min="10" max="10" width="46.625" style="2" customWidth="1"/>
    <col min="11" max="16384" width="9.125" style="2" customWidth="1"/>
  </cols>
  <sheetData>
    <row r="2" spans="2:5" ht="14.25">
      <c r="B2" s="105" t="s">
        <v>163</v>
      </c>
      <c r="C2" s="105"/>
      <c r="D2" s="105"/>
      <c r="E2" s="105"/>
    </row>
    <row r="3" spans="2:5" ht="14.25">
      <c r="B3" s="105" t="s">
        <v>164</v>
      </c>
      <c r="C3" s="105"/>
      <c r="D3" s="105"/>
      <c r="E3" s="105"/>
    </row>
    <row r="4" spans="2:5" ht="14.25">
      <c r="B4" s="105" t="s">
        <v>165</v>
      </c>
      <c r="C4" s="105"/>
      <c r="D4" s="105"/>
      <c r="E4" s="105"/>
    </row>
    <row r="5" spans="2:5" ht="14.25">
      <c r="B5" s="105" t="s">
        <v>166</v>
      </c>
      <c r="C5" s="105"/>
      <c r="D5" s="105"/>
      <c r="E5" s="105"/>
    </row>
    <row r="7" spans="1:10" ht="59.25" customHeight="1">
      <c r="A7" s="106" t="s">
        <v>3</v>
      </c>
      <c r="B7" s="106" t="s">
        <v>4</v>
      </c>
      <c r="C7" s="108" t="s">
        <v>159</v>
      </c>
      <c r="D7" s="109"/>
      <c r="E7" s="110" t="s">
        <v>162</v>
      </c>
      <c r="F7" s="109"/>
      <c r="G7" s="106" t="s">
        <v>149</v>
      </c>
      <c r="H7" s="42" t="s">
        <v>141</v>
      </c>
      <c r="I7" s="42" t="s">
        <v>140</v>
      </c>
      <c r="J7" s="8" t="s">
        <v>151</v>
      </c>
    </row>
    <row r="8" spans="1:10" ht="44.25" customHeight="1">
      <c r="A8" s="107"/>
      <c r="B8" s="107"/>
      <c r="C8" s="35" t="s">
        <v>160</v>
      </c>
      <c r="D8" s="35" t="s">
        <v>161</v>
      </c>
      <c r="E8" s="35" t="s">
        <v>160</v>
      </c>
      <c r="F8" s="35" t="s">
        <v>161</v>
      </c>
      <c r="G8" s="107"/>
      <c r="H8" s="35" t="s">
        <v>150</v>
      </c>
      <c r="I8" s="43"/>
      <c r="J8" s="8"/>
    </row>
    <row r="9" spans="1:10" ht="14.25">
      <c r="A9" s="5">
        <v>1</v>
      </c>
      <c r="B9" s="5">
        <v>2</v>
      </c>
      <c r="C9" s="5"/>
      <c r="D9" s="5"/>
      <c r="E9" s="5">
        <v>5</v>
      </c>
      <c r="F9" s="5"/>
      <c r="G9" s="5">
        <v>7</v>
      </c>
      <c r="H9" s="5"/>
      <c r="I9" s="40"/>
      <c r="J9" s="8"/>
    </row>
    <row r="10" spans="1:10" ht="14.25" customHeight="1">
      <c r="A10" s="22" t="s">
        <v>10</v>
      </c>
      <c r="B10" s="48" t="s">
        <v>138</v>
      </c>
      <c r="C10" s="48"/>
      <c r="D10" s="48"/>
      <c r="E10" s="23"/>
      <c r="F10" s="23"/>
      <c r="G10" s="24"/>
      <c r="H10" s="23"/>
      <c r="J10" s="8"/>
    </row>
    <row r="11" spans="1:10" ht="15">
      <c r="A11" s="5" t="s">
        <v>110</v>
      </c>
      <c r="B11" s="6" t="s">
        <v>111</v>
      </c>
      <c r="C11" s="6"/>
      <c r="D11" s="6"/>
      <c r="E11" s="6"/>
      <c r="F11" s="6"/>
      <c r="G11" s="6"/>
      <c r="H11" s="6"/>
      <c r="I11" s="40"/>
      <c r="J11" s="8"/>
    </row>
    <row r="12" spans="1:10" ht="70.5" customHeight="1">
      <c r="A12" s="29" t="s">
        <v>11</v>
      </c>
      <c r="B12" s="29" t="s">
        <v>114</v>
      </c>
      <c r="C12" s="4"/>
      <c r="D12" s="4"/>
      <c r="E12" s="9">
        <v>250</v>
      </c>
      <c r="F12" s="9">
        <v>192</v>
      </c>
      <c r="G12" s="9">
        <v>192</v>
      </c>
      <c r="H12" s="9">
        <v>192</v>
      </c>
      <c r="I12" s="41">
        <f>H12/G12*100</f>
        <v>100</v>
      </c>
      <c r="J12" s="45" t="s">
        <v>152</v>
      </c>
    </row>
    <row r="13" spans="1:10" ht="15" customHeight="1">
      <c r="A13" s="10" t="s">
        <v>15</v>
      </c>
      <c r="B13" s="102" t="s">
        <v>16</v>
      </c>
      <c r="C13" s="103"/>
      <c r="D13" s="103"/>
      <c r="E13" s="103"/>
      <c r="F13" s="104"/>
      <c r="G13" s="6"/>
      <c r="I13" s="41"/>
      <c r="J13" s="8"/>
    </row>
    <row r="14" spans="1:10" ht="30" customHeight="1">
      <c r="A14" s="29" t="s">
        <v>17</v>
      </c>
      <c r="B14" s="29" t="s">
        <v>18</v>
      </c>
      <c r="C14" s="4"/>
      <c r="D14" s="4"/>
      <c r="E14" s="9">
        <v>30</v>
      </c>
      <c r="F14" s="9">
        <v>0</v>
      </c>
      <c r="G14" s="9">
        <f>SUM(E14:E14)</f>
        <v>30</v>
      </c>
      <c r="H14" s="9">
        <v>0</v>
      </c>
      <c r="I14" s="41">
        <f>H14/G14*100</f>
        <v>0</v>
      </c>
      <c r="J14" s="8" t="s">
        <v>153</v>
      </c>
    </row>
    <row r="15" spans="1:10" ht="30" customHeight="1">
      <c r="A15" s="29" t="s">
        <v>19</v>
      </c>
      <c r="B15" s="29" t="s">
        <v>20</v>
      </c>
      <c r="C15" s="4"/>
      <c r="D15" s="4"/>
      <c r="E15" s="9">
        <v>20</v>
      </c>
      <c r="F15" s="9">
        <v>0</v>
      </c>
      <c r="G15" s="9">
        <f>SUM(E15:E15)</f>
        <v>20</v>
      </c>
      <c r="H15" s="9">
        <v>0</v>
      </c>
      <c r="I15" s="41">
        <f>H15/G15*100</f>
        <v>0</v>
      </c>
      <c r="J15" s="8" t="s">
        <v>153</v>
      </c>
    </row>
    <row r="16" spans="1:10" ht="30" customHeight="1">
      <c r="A16" s="10" t="s">
        <v>21</v>
      </c>
      <c r="B16" s="102" t="s">
        <v>119</v>
      </c>
      <c r="C16" s="103"/>
      <c r="D16" s="103"/>
      <c r="E16" s="103"/>
      <c r="F16" s="104"/>
      <c r="G16" s="15"/>
      <c r="H16" s="36"/>
      <c r="I16" s="41"/>
      <c r="J16" s="8" t="s">
        <v>153</v>
      </c>
    </row>
    <row r="17" spans="1:10" ht="28.5">
      <c r="A17" s="29" t="s">
        <v>22</v>
      </c>
      <c r="B17" s="29" t="s">
        <v>23</v>
      </c>
      <c r="C17" s="4"/>
      <c r="D17" s="4"/>
      <c r="E17" s="9">
        <v>12</v>
      </c>
      <c r="F17" s="9">
        <v>0</v>
      </c>
      <c r="G17" s="9">
        <f>SUM(E17:E17)</f>
        <v>12</v>
      </c>
      <c r="H17" s="9">
        <v>0</v>
      </c>
      <c r="I17" s="41">
        <f>H17/G17*100</f>
        <v>0</v>
      </c>
      <c r="J17" s="8" t="s">
        <v>153</v>
      </c>
    </row>
    <row r="18" spans="1:10" ht="15" customHeight="1">
      <c r="A18" s="10" t="s">
        <v>24</v>
      </c>
      <c r="B18" s="102" t="s">
        <v>25</v>
      </c>
      <c r="C18" s="103"/>
      <c r="D18" s="103"/>
      <c r="E18" s="103"/>
      <c r="F18" s="104"/>
      <c r="G18" s="15"/>
      <c r="H18" s="36"/>
      <c r="I18" s="41"/>
      <c r="J18" s="8"/>
    </row>
    <row r="19" spans="1:10" ht="28.5">
      <c r="A19" s="29" t="s">
        <v>32</v>
      </c>
      <c r="B19" s="29" t="s">
        <v>33</v>
      </c>
      <c r="C19" s="4"/>
      <c r="D19" s="4"/>
      <c r="E19" s="9">
        <v>520</v>
      </c>
      <c r="F19" s="9">
        <v>0</v>
      </c>
      <c r="G19" s="9">
        <f>SUM(E19:E19)</f>
        <v>520</v>
      </c>
      <c r="H19" s="9">
        <v>0</v>
      </c>
      <c r="I19" s="41">
        <f>H19/G19*100</f>
        <v>0</v>
      </c>
      <c r="J19" s="8" t="s">
        <v>153</v>
      </c>
    </row>
    <row r="20" spans="1:10" ht="30" customHeight="1">
      <c r="A20" s="10" t="s">
        <v>34</v>
      </c>
      <c r="B20" s="102" t="s">
        <v>35</v>
      </c>
      <c r="C20" s="103"/>
      <c r="D20" s="103"/>
      <c r="E20" s="103"/>
      <c r="F20" s="104"/>
      <c r="G20" s="15"/>
      <c r="H20" s="36"/>
      <c r="I20" s="41"/>
      <c r="J20" s="8"/>
    </row>
    <row r="21" spans="1:10" ht="30" customHeight="1">
      <c r="A21" s="29" t="s">
        <v>42</v>
      </c>
      <c r="B21" s="29" t="s">
        <v>43</v>
      </c>
      <c r="C21" s="4"/>
      <c r="D21" s="4"/>
      <c r="E21" s="9">
        <v>75</v>
      </c>
      <c r="F21" s="9">
        <v>0</v>
      </c>
      <c r="G21" s="9">
        <f>SUM(E21:E21)</f>
        <v>75</v>
      </c>
      <c r="H21" s="9">
        <v>0</v>
      </c>
      <c r="I21" s="41">
        <f>H21/G21*100</f>
        <v>0</v>
      </c>
      <c r="J21" s="8" t="s">
        <v>153</v>
      </c>
    </row>
    <row r="22" spans="1:10" ht="30" customHeight="1">
      <c r="A22" s="7" t="s">
        <v>62</v>
      </c>
      <c r="B22" s="7" t="s">
        <v>63</v>
      </c>
      <c r="C22" s="4"/>
      <c r="D22" s="4"/>
      <c r="E22" s="9">
        <v>89</v>
      </c>
      <c r="F22" s="9">
        <v>0</v>
      </c>
      <c r="G22" s="9">
        <f>SUM(E22:E22)</f>
        <v>89</v>
      </c>
      <c r="H22" s="9">
        <v>0</v>
      </c>
      <c r="I22" s="41">
        <f>H22/G22*100</f>
        <v>0</v>
      </c>
      <c r="J22" s="8" t="s">
        <v>153</v>
      </c>
    </row>
    <row r="23" spans="1:10" ht="30" customHeight="1">
      <c r="A23" s="32" t="s">
        <v>72</v>
      </c>
      <c r="B23" s="32" t="s">
        <v>158</v>
      </c>
      <c r="C23" s="27"/>
      <c r="D23" s="27"/>
      <c r="E23" s="9">
        <v>62</v>
      </c>
      <c r="F23" s="9">
        <v>0</v>
      </c>
      <c r="G23" s="9">
        <f>SUM(E23:E23)</f>
        <v>62</v>
      </c>
      <c r="H23" s="9">
        <v>0</v>
      </c>
      <c r="I23" s="41">
        <f>H23/G23*100</f>
        <v>0</v>
      </c>
      <c r="J23" s="8" t="s">
        <v>153</v>
      </c>
    </row>
    <row r="24" spans="1:10" ht="30" customHeight="1">
      <c r="A24" s="10">
        <v>1.6</v>
      </c>
      <c r="B24" s="102" t="s">
        <v>74</v>
      </c>
      <c r="C24" s="103"/>
      <c r="D24" s="103"/>
      <c r="E24" s="103"/>
      <c r="F24" s="104"/>
      <c r="G24" s="15"/>
      <c r="H24" s="36"/>
      <c r="I24" s="41"/>
      <c r="J24" s="8"/>
    </row>
    <row r="25" spans="1:10" ht="96.75" customHeight="1">
      <c r="A25" s="26" t="s">
        <v>93</v>
      </c>
      <c r="B25" s="26" t="s">
        <v>94</v>
      </c>
      <c r="C25" s="4"/>
      <c r="D25" s="4"/>
      <c r="E25" s="9">
        <v>1140</v>
      </c>
      <c r="F25" s="9">
        <v>307</v>
      </c>
      <c r="G25" s="9">
        <v>1100</v>
      </c>
      <c r="H25" s="9">
        <v>307</v>
      </c>
      <c r="I25" s="41">
        <f>H25/G25*100</f>
        <v>27.90909090909091</v>
      </c>
      <c r="J25" s="45" t="s">
        <v>154</v>
      </c>
    </row>
    <row r="26" spans="1:10" ht="28.5">
      <c r="A26" s="31" t="s">
        <v>97</v>
      </c>
      <c r="B26" s="26" t="s">
        <v>98</v>
      </c>
      <c r="C26" s="4"/>
      <c r="D26" s="4"/>
      <c r="E26" s="9">
        <v>308</v>
      </c>
      <c r="F26" s="9">
        <v>0</v>
      </c>
      <c r="G26" s="9">
        <f>SUM(E26:E26)</f>
        <v>308</v>
      </c>
      <c r="H26" s="9">
        <v>0</v>
      </c>
      <c r="I26" s="41">
        <f>H26/G26*100</f>
        <v>0</v>
      </c>
      <c r="J26" s="8" t="s">
        <v>153</v>
      </c>
    </row>
    <row r="27" spans="1:10" ht="14.25">
      <c r="A27" s="5" t="s">
        <v>99</v>
      </c>
      <c r="B27" s="12" t="s">
        <v>100</v>
      </c>
      <c r="C27" s="4"/>
      <c r="D27" s="4"/>
      <c r="E27" s="9">
        <v>31</v>
      </c>
      <c r="F27" s="9">
        <v>0</v>
      </c>
      <c r="G27" s="9">
        <f>SUM(E27:E27)</f>
        <v>31</v>
      </c>
      <c r="H27" s="9">
        <v>0</v>
      </c>
      <c r="I27" s="41">
        <f>H27/G27*100</f>
        <v>0</v>
      </c>
      <c r="J27" s="8" t="s">
        <v>153</v>
      </c>
    </row>
    <row r="28" spans="1:10" ht="42" customHeight="1">
      <c r="A28" s="26" t="s">
        <v>105</v>
      </c>
      <c r="B28" s="26" t="s">
        <v>131</v>
      </c>
      <c r="C28" s="4"/>
      <c r="D28" s="4"/>
      <c r="E28" s="9">
        <v>146</v>
      </c>
      <c r="F28" s="9">
        <v>0</v>
      </c>
      <c r="G28" s="9">
        <f>SUM(E28:E28)</f>
        <v>146</v>
      </c>
      <c r="H28" s="9">
        <v>0</v>
      </c>
      <c r="I28" s="41">
        <f>H28/G28*100</f>
        <v>0</v>
      </c>
      <c r="J28" s="8" t="s">
        <v>153</v>
      </c>
    </row>
    <row r="29" spans="1:10" ht="14.25">
      <c r="A29" s="5" t="s">
        <v>107</v>
      </c>
      <c r="B29" s="12" t="s">
        <v>108</v>
      </c>
      <c r="C29" s="8"/>
      <c r="D29" s="8"/>
      <c r="E29" s="35"/>
      <c r="F29" s="35"/>
      <c r="G29" s="35"/>
      <c r="H29" s="35"/>
      <c r="I29" s="41"/>
      <c r="J29" s="8"/>
    </row>
    <row r="30" spans="1:10" ht="15">
      <c r="A30" s="30"/>
      <c r="B30" s="33" t="s">
        <v>116</v>
      </c>
      <c r="C30" s="14"/>
      <c r="D30" s="14"/>
      <c r="E30" s="15">
        <f>E12+E14+E15+E17+E19+E21+E22+E23+E25+E26+E27+E28</f>
        <v>2683</v>
      </c>
      <c r="F30" s="15">
        <f>F12+F14+F15+F17+F19+F21+F22+F23+F25+F26+F27+F28</f>
        <v>499</v>
      </c>
      <c r="G30" s="15">
        <f>G12+G14+G15+G17+G21+G22+G23+G25+G28+G19+G27+G26</f>
        <v>2585</v>
      </c>
      <c r="H30" s="15">
        <f>H12+H14+H15+H17+H21+H22+H23+H25+H28+H19+H27+H26</f>
        <v>499</v>
      </c>
      <c r="I30" s="41">
        <f>H30/G30*100</f>
        <v>19.3036750483559</v>
      </c>
      <c r="J30" s="8"/>
    </row>
    <row r="31" spans="1:10" ht="14.25">
      <c r="A31" s="5"/>
      <c r="B31" s="12"/>
      <c r="C31" s="8"/>
      <c r="D31" s="8"/>
      <c r="E31" s="35"/>
      <c r="F31" s="35"/>
      <c r="G31" s="35"/>
      <c r="H31" s="35"/>
      <c r="I31" s="41"/>
      <c r="J31" s="8"/>
    </row>
    <row r="32" spans="1:10" ht="20.25" customHeight="1">
      <c r="A32" s="21">
        <v>2</v>
      </c>
      <c r="B32" s="46" t="s">
        <v>139</v>
      </c>
      <c r="C32" s="47"/>
      <c r="D32" s="47"/>
      <c r="E32" s="39"/>
      <c r="F32" s="39"/>
      <c r="G32" s="39"/>
      <c r="H32" s="36"/>
      <c r="I32" s="41"/>
      <c r="J32" s="8"/>
    </row>
    <row r="33" spans="1:10" ht="46.5" customHeight="1">
      <c r="A33" s="5"/>
      <c r="B33" s="12" t="s">
        <v>109</v>
      </c>
      <c r="C33" s="4"/>
      <c r="D33" s="4"/>
      <c r="E33" s="35">
        <f>170+212</f>
        <v>382</v>
      </c>
      <c r="F33" s="35">
        <v>0</v>
      </c>
      <c r="G33" s="9">
        <f>SUM(E33:E33)</f>
        <v>382</v>
      </c>
      <c r="H33" s="9">
        <v>0</v>
      </c>
      <c r="I33" s="41">
        <f>H33/G33*100</f>
        <v>0</v>
      </c>
      <c r="J33" s="8" t="s">
        <v>153</v>
      </c>
    </row>
    <row r="34" spans="1:10" ht="47.25" customHeight="1">
      <c r="A34" s="5"/>
      <c r="B34" s="16" t="s">
        <v>117</v>
      </c>
      <c r="C34" s="14"/>
      <c r="D34" s="14"/>
      <c r="E34" s="39">
        <f>E33</f>
        <v>382</v>
      </c>
      <c r="F34" s="39">
        <v>0</v>
      </c>
      <c r="G34" s="15">
        <f>SUM(E34:E34)</f>
        <v>382</v>
      </c>
      <c r="H34" s="15">
        <v>0</v>
      </c>
      <c r="I34" s="41">
        <f>H34/G34*100</f>
        <v>0</v>
      </c>
      <c r="J34" s="8" t="s">
        <v>153</v>
      </c>
    </row>
    <row r="35" spans="1:10" ht="15">
      <c r="A35" s="5"/>
      <c r="B35" s="16"/>
      <c r="C35" s="14"/>
      <c r="D35" s="14"/>
      <c r="E35" s="39"/>
      <c r="F35" s="39"/>
      <c r="G35" s="15"/>
      <c r="H35" s="15"/>
      <c r="I35" s="41"/>
      <c r="J35" s="8"/>
    </row>
    <row r="36" spans="1:10" ht="30">
      <c r="A36" s="34"/>
      <c r="B36" s="25" t="s">
        <v>145</v>
      </c>
      <c r="C36" s="14"/>
      <c r="D36" s="14"/>
      <c r="E36" s="15">
        <f>E30+E33</f>
        <v>3065</v>
      </c>
      <c r="F36" s="15">
        <f>F30+F33</f>
        <v>499</v>
      </c>
      <c r="G36" s="15">
        <f>G30+G33</f>
        <v>2967</v>
      </c>
      <c r="H36" s="15">
        <f>H30+H33</f>
        <v>499</v>
      </c>
      <c r="I36" s="41">
        <f>H36/G36*100</f>
        <v>16.81833501853724</v>
      </c>
      <c r="J36" s="8"/>
    </row>
    <row r="37" ht="14.25">
      <c r="K37" s="2">
        <v>358909</v>
      </c>
    </row>
    <row r="38" spans="2:8" ht="14.25">
      <c r="B38" s="2" t="s">
        <v>155</v>
      </c>
      <c r="C38" s="38"/>
      <c r="D38" s="38"/>
      <c r="H38" s="2" t="s">
        <v>156</v>
      </c>
    </row>
    <row r="40" spans="2:8" ht="14.25">
      <c r="B40" s="2" t="s">
        <v>143</v>
      </c>
      <c r="H40" s="2" t="s">
        <v>157</v>
      </c>
    </row>
    <row r="41" ht="14.25">
      <c r="B41" s="2" t="s">
        <v>144</v>
      </c>
    </row>
  </sheetData>
  <mergeCells count="14">
    <mergeCell ref="G7:G8"/>
    <mergeCell ref="A7:A8"/>
    <mergeCell ref="B7:B8"/>
    <mergeCell ref="C7:D7"/>
    <mergeCell ref="E7:F7"/>
    <mergeCell ref="B24:F24"/>
    <mergeCell ref="B2:E2"/>
    <mergeCell ref="B3:E3"/>
    <mergeCell ref="B4:E4"/>
    <mergeCell ref="B5:E5"/>
    <mergeCell ref="B13:F13"/>
    <mergeCell ref="B16:F16"/>
    <mergeCell ref="B18:F18"/>
    <mergeCell ref="B20:F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23" max="10" man="1"/>
  </rowBreaks>
  <colBreaks count="3" manualBreakCount="3">
    <brk id="6" max="42" man="1"/>
    <brk id="10" max="42" man="1"/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4">
      <selection activeCell="G28" sqref="G28"/>
    </sheetView>
  </sheetViews>
  <sheetFormatPr defaultColWidth="9.00390625" defaultRowHeight="12.75"/>
  <cols>
    <col min="1" max="1" width="7.25390625" style="1" customWidth="1"/>
    <col min="2" max="2" width="55.25390625" style="2" customWidth="1"/>
    <col min="3" max="3" width="12.125" style="2" customWidth="1"/>
    <col min="4" max="4" width="19.75390625" style="2" customWidth="1"/>
    <col min="5" max="5" width="19.625" style="2" customWidth="1"/>
    <col min="6" max="6" width="8.375" style="2" customWidth="1"/>
    <col min="7" max="7" width="9.375" style="2" customWidth="1"/>
    <col min="8" max="8" width="8.375" style="2" customWidth="1"/>
    <col min="9" max="9" width="46.625" style="2" customWidth="1"/>
    <col min="10" max="16384" width="9.125" style="2" customWidth="1"/>
  </cols>
  <sheetData>
    <row r="1" ht="15">
      <c r="C1" s="3" t="s">
        <v>0</v>
      </c>
    </row>
    <row r="2" ht="15">
      <c r="C2" s="3" t="s">
        <v>1</v>
      </c>
    </row>
    <row r="3" ht="15">
      <c r="C3" s="3" t="s">
        <v>2</v>
      </c>
    </row>
    <row r="5" spans="1:9" ht="43.5" customHeight="1">
      <c r="A5" s="106" t="s">
        <v>3</v>
      </c>
      <c r="B5" s="106" t="s">
        <v>4</v>
      </c>
      <c r="C5" s="106" t="s">
        <v>5</v>
      </c>
      <c r="D5" s="106" t="s">
        <v>6</v>
      </c>
      <c r="E5" s="42" t="s">
        <v>142</v>
      </c>
      <c r="F5" s="106" t="s">
        <v>149</v>
      </c>
      <c r="G5" s="42" t="s">
        <v>141</v>
      </c>
      <c r="H5" s="42" t="s">
        <v>140</v>
      </c>
      <c r="I5" s="8" t="s">
        <v>151</v>
      </c>
    </row>
    <row r="6" spans="1:9" ht="31.5" customHeight="1">
      <c r="A6" s="107"/>
      <c r="B6" s="107"/>
      <c r="C6" s="107"/>
      <c r="D6" s="107"/>
      <c r="E6" s="35" t="s">
        <v>148</v>
      </c>
      <c r="F6" s="107"/>
      <c r="G6" s="35" t="s">
        <v>150</v>
      </c>
      <c r="H6" s="43"/>
      <c r="I6" s="8"/>
    </row>
    <row r="7" spans="1: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7</v>
      </c>
      <c r="G7" s="5"/>
      <c r="H7" s="40"/>
      <c r="I7" s="8"/>
    </row>
    <row r="8" spans="1:9" ht="14.25" customHeight="1">
      <c r="A8" s="22" t="s">
        <v>10</v>
      </c>
      <c r="B8" s="113" t="s">
        <v>138</v>
      </c>
      <c r="C8" s="113"/>
      <c r="D8" s="113"/>
      <c r="E8" s="23"/>
      <c r="F8" s="24"/>
      <c r="G8" s="23"/>
      <c r="I8" s="8"/>
    </row>
    <row r="9" spans="1:9" ht="15">
      <c r="A9" s="5" t="s">
        <v>110</v>
      </c>
      <c r="B9" s="6" t="s">
        <v>111</v>
      </c>
      <c r="C9" s="6"/>
      <c r="D9" s="6"/>
      <c r="E9" s="6"/>
      <c r="F9" s="6"/>
      <c r="G9" s="6"/>
      <c r="H9" s="40"/>
      <c r="I9" s="8"/>
    </row>
    <row r="10" spans="1:9" ht="70.5" customHeight="1">
      <c r="A10" s="29" t="s">
        <v>11</v>
      </c>
      <c r="B10" s="29" t="s">
        <v>114</v>
      </c>
      <c r="C10" s="9" t="s">
        <v>113</v>
      </c>
      <c r="D10" s="4" t="s">
        <v>14</v>
      </c>
      <c r="E10" s="9">
        <v>250</v>
      </c>
      <c r="F10" s="9">
        <v>192</v>
      </c>
      <c r="G10" s="9">
        <v>192</v>
      </c>
      <c r="H10" s="41">
        <f>G10/F10*100</f>
        <v>100</v>
      </c>
      <c r="I10" s="45" t="s">
        <v>152</v>
      </c>
    </row>
    <row r="11" spans="1:9" ht="15" customHeight="1">
      <c r="A11" s="10" t="s">
        <v>15</v>
      </c>
      <c r="B11" s="102" t="s">
        <v>16</v>
      </c>
      <c r="C11" s="103"/>
      <c r="D11" s="103"/>
      <c r="E11" s="6"/>
      <c r="F11" s="6"/>
      <c r="H11" s="41"/>
      <c r="I11" s="8"/>
    </row>
    <row r="12" spans="1:9" ht="30" customHeight="1">
      <c r="A12" s="29" t="s">
        <v>17</v>
      </c>
      <c r="B12" s="29" t="s">
        <v>18</v>
      </c>
      <c r="C12" s="9" t="s">
        <v>113</v>
      </c>
      <c r="D12" s="4" t="s">
        <v>14</v>
      </c>
      <c r="E12" s="9">
        <v>30</v>
      </c>
      <c r="F12" s="9">
        <f>SUM(E12:E12)</f>
        <v>30</v>
      </c>
      <c r="G12" s="9">
        <v>0</v>
      </c>
      <c r="H12" s="41">
        <f aca="true" t="shared" si="0" ref="H12:H34">G12/F12*100</f>
        <v>0</v>
      </c>
      <c r="I12" s="8" t="s">
        <v>153</v>
      </c>
    </row>
    <row r="13" spans="1:9" ht="30" customHeight="1">
      <c r="A13" s="29" t="s">
        <v>19</v>
      </c>
      <c r="B13" s="29" t="s">
        <v>20</v>
      </c>
      <c r="C13" s="9" t="s">
        <v>113</v>
      </c>
      <c r="D13" s="4" t="s">
        <v>14</v>
      </c>
      <c r="E13" s="9">
        <v>20</v>
      </c>
      <c r="F13" s="9">
        <f>SUM(E13:E13)</f>
        <v>20</v>
      </c>
      <c r="G13" s="9">
        <v>0</v>
      </c>
      <c r="H13" s="41">
        <f t="shared" si="0"/>
        <v>0</v>
      </c>
      <c r="I13" s="8" t="s">
        <v>153</v>
      </c>
    </row>
    <row r="14" spans="1:9" ht="30" customHeight="1">
      <c r="A14" s="10" t="s">
        <v>21</v>
      </c>
      <c r="B14" s="102" t="s">
        <v>119</v>
      </c>
      <c r="C14" s="103"/>
      <c r="D14" s="103"/>
      <c r="E14" s="15"/>
      <c r="F14" s="15"/>
      <c r="G14" s="36"/>
      <c r="H14" s="41"/>
      <c r="I14" s="8" t="s">
        <v>153</v>
      </c>
    </row>
    <row r="15" spans="1:9" ht="42.75">
      <c r="A15" s="29" t="s">
        <v>22</v>
      </c>
      <c r="B15" s="29" t="s">
        <v>23</v>
      </c>
      <c r="C15" s="9" t="s">
        <v>113</v>
      </c>
      <c r="D15" s="4" t="s">
        <v>14</v>
      </c>
      <c r="E15" s="9">
        <v>12</v>
      </c>
      <c r="F15" s="9">
        <f>SUM(E15:E15)</f>
        <v>12</v>
      </c>
      <c r="G15" s="9">
        <v>0</v>
      </c>
      <c r="H15" s="41">
        <f t="shared" si="0"/>
        <v>0</v>
      </c>
      <c r="I15" s="8" t="s">
        <v>153</v>
      </c>
    </row>
    <row r="16" spans="1:9" ht="15" customHeight="1">
      <c r="A16" s="10" t="s">
        <v>24</v>
      </c>
      <c r="B16" s="102" t="s">
        <v>25</v>
      </c>
      <c r="C16" s="103"/>
      <c r="D16" s="103"/>
      <c r="E16" s="15"/>
      <c r="F16" s="15"/>
      <c r="G16" s="36"/>
      <c r="H16" s="41"/>
      <c r="I16" s="8"/>
    </row>
    <row r="17" spans="1:9" ht="42.75">
      <c r="A17" s="29" t="s">
        <v>32</v>
      </c>
      <c r="B17" s="29" t="s">
        <v>33</v>
      </c>
      <c r="C17" s="9" t="s">
        <v>113</v>
      </c>
      <c r="D17" s="4" t="s">
        <v>14</v>
      </c>
      <c r="E17" s="9">
        <v>520</v>
      </c>
      <c r="F17" s="9">
        <f>SUM(E17:E17)</f>
        <v>520</v>
      </c>
      <c r="G17" s="9">
        <v>0</v>
      </c>
      <c r="H17" s="41">
        <f t="shared" si="0"/>
        <v>0</v>
      </c>
      <c r="I17" s="8" t="s">
        <v>153</v>
      </c>
    </row>
    <row r="18" spans="1:9" ht="30" customHeight="1">
      <c r="A18" s="10" t="s">
        <v>34</v>
      </c>
      <c r="B18" s="102" t="s">
        <v>35</v>
      </c>
      <c r="C18" s="103"/>
      <c r="D18" s="103"/>
      <c r="E18" s="15"/>
      <c r="F18" s="15"/>
      <c r="G18" s="36"/>
      <c r="H18" s="41"/>
      <c r="I18" s="8"/>
    </row>
    <row r="19" spans="1:9" ht="30" customHeight="1">
      <c r="A19" s="29" t="s">
        <v>42</v>
      </c>
      <c r="B19" s="29" t="s">
        <v>43</v>
      </c>
      <c r="C19" s="29" t="s">
        <v>113</v>
      </c>
      <c r="D19" s="4" t="s">
        <v>14</v>
      </c>
      <c r="E19" s="9">
        <v>75</v>
      </c>
      <c r="F19" s="9">
        <f>SUM(E19:E19)</f>
        <v>75</v>
      </c>
      <c r="G19" s="9">
        <v>0</v>
      </c>
      <c r="H19" s="41">
        <f t="shared" si="0"/>
        <v>0</v>
      </c>
      <c r="I19" s="8" t="s">
        <v>153</v>
      </c>
    </row>
    <row r="20" spans="1:9" ht="30" customHeight="1">
      <c r="A20" s="7" t="s">
        <v>62</v>
      </c>
      <c r="B20" s="7" t="s">
        <v>63</v>
      </c>
      <c r="C20" s="9" t="s">
        <v>113</v>
      </c>
      <c r="D20" s="4" t="s">
        <v>14</v>
      </c>
      <c r="E20" s="9">
        <v>89</v>
      </c>
      <c r="F20" s="9">
        <f>SUM(E20:E20)</f>
        <v>89</v>
      </c>
      <c r="G20" s="9">
        <v>0</v>
      </c>
      <c r="H20" s="41">
        <f t="shared" si="0"/>
        <v>0</v>
      </c>
      <c r="I20" s="8" t="s">
        <v>153</v>
      </c>
    </row>
    <row r="21" spans="1:9" ht="30" customHeight="1">
      <c r="A21" s="32" t="s">
        <v>72</v>
      </c>
      <c r="B21" s="32" t="s">
        <v>158</v>
      </c>
      <c r="C21" s="9" t="s">
        <v>113</v>
      </c>
      <c r="D21" s="27" t="s">
        <v>14</v>
      </c>
      <c r="E21" s="9">
        <v>62</v>
      </c>
      <c r="F21" s="9">
        <f>SUM(E21:E21)</f>
        <v>62</v>
      </c>
      <c r="G21" s="9">
        <v>0</v>
      </c>
      <c r="H21" s="41">
        <f t="shared" si="0"/>
        <v>0</v>
      </c>
      <c r="I21" s="8" t="s">
        <v>153</v>
      </c>
    </row>
    <row r="22" spans="1:9" ht="30" customHeight="1">
      <c r="A22" s="10">
        <v>1.6</v>
      </c>
      <c r="B22" s="102" t="s">
        <v>74</v>
      </c>
      <c r="C22" s="103"/>
      <c r="D22" s="103"/>
      <c r="E22" s="15"/>
      <c r="F22" s="15"/>
      <c r="G22" s="36"/>
      <c r="H22" s="41"/>
      <c r="I22" s="8"/>
    </row>
    <row r="23" spans="1:9" ht="96.75" customHeight="1">
      <c r="A23" s="26" t="s">
        <v>93</v>
      </c>
      <c r="B23" s="26" t="s">
        <v>94</v>
      </c>
      <c r="C23" s="18" t="s">
        <v>113</v>
      </c>
      <c r="D23" s="4" t="s">
        <v>14</v>
      </c>
      <c r="E23" s="9">
        <v>1140</v>
      </c>
      <c r="F23" s="9">
        <v>1100</v>
      </c>
      <c r="G23" s="9">
        <v>307</v>
      </c>
      <c r="H23" s="41">
        <f t="shared" si="0"/>
        <v>27.90909090909091</v>
      </c>
      <c r="I23" s="45" t="s">
        <v>154</v>
      </c>
    </row>
    <row r="24" spans="1:9" ht="42.75">
      <c r="A24" s="31" t="s">
        <v>97</v>
      </c>
      <c r="B24" s="26" t="s">
        <v>98</v>
      </c>
      <c r="C24" s="18" t="s">
        <v>113</v>
      </c>
      <c r="D24" s="4" t="s">
        <v>14</v>
      </c>
      <c r="E24" s="9">
        <v>308</v>
      </c>
      <c r="F24" s="9">
        <f>SUM(E24:E24)</f>
        <v>308</v>
      </c>
      <c r="G24" s="9">
        <v>0</v>
      </c>
      <c r="H24" s="41">
        <f t="shared" si="0"/>
        <v>0</v>
      </c>
      <c r="I24" s="8" t="s">
        <v>153</v>
      </c>
    </row>
    <row r="25" spans="1:9" ht="42.75">
      <c r="A25" s="5" t="s">
        <v>99</v>
      </c>
      <c r="B25" s="12" t="s">
        <v>100</v>
      </c>
      <c r="C25" s="18" t="s">
        <v>113</v>
      </c>
      <c r="D25" s="4" t="s">
        <v>14</v>
      </c>
      <c r="E25" s="9">
        <v>31</v>
      </c>
      <c r="F25" s="9">
        <f>SUM(E25:E25)</f>
        <v>31</v>
      </c>
      <c r="G25" s="9">
        <v>0</v>
      </c>
      <c r="H25" s="41">
        <f t="shared" si="0"/>
        <v>0</v>
      </c>
      <c r="I25" s="8" t="s">
        <v>153</v>
      </c>
    </row>
    <row r="26" spans="1:9" ht="42" customHeight="1">
      <c r="A26" s="26" t="s">
        <v>105</v>
      </c>
      <c r="B26" s="26" t="s">
        <v>131</v>
      </c>
      <c r="C26" s="18" t="s">
        <v>113</v>
      </c>
      <c r="D26" s="4" t="s">
        <v>14</v>
      </c>
      <c r="E26" s="9">
        <v>146</v>
      </c>
      <c r="F26" s="9">
        <f>SUM(E26:E26)</f>
        <v>146</v>
      </c>
      <c r="G26" s="9">
        <v>0</v>
      </c>
      <c r="H26" s="41">
        <f t="shared" si="0"/>
        <v>0</v>
      </c>
      <c r="I26" s="8" t="s">
        <v>153</v>
      </c>
    </row>
    <row r="27" spans="1:9" ht="28.5">
      <c r="A27" s="5" t="s">
        <v>107</v>
      </c>
      <c r="B27" s="12" t="s">
        <v>108</v>
      </c>
      <c r="C27" s="18" t="s">
        <v>113</v>
      </c>
      <c r="D27" s="8"/>
      <c r="E27" s="35"/>
      <c r="F27" s="35"/>
      <c r="G27" s="35"/>
      <c r="H27" s="41"/>
      <c r="I27" s="8"/>
    </row>
    <row r="28" spans="1:9" ht="45">
      <c r="A28" s="30"/>
      <c r="B28" s="33" t="s">
        <v>116</v>
      </c>
      <c r="C28" s="19" t="s">
        <v>113</v>
      </c>
      <c r="D28" s="14" t="s">
        <v>14</v>
      </c>
      <c r="E28" s="15">
        <f>E10+E12+E13+E15+E19+E20+E21+E23+E26+E17+E25+E24</f>
        <v>2683</v>
      </c>
      <c r="F28" s="15">
        <f>F10+F12+F13+F15+F19+F20+F21+F23+F26+F17+F25+F24</f>
        <v>2585</v>
      </c>
      <c r="G28" s="15">
        <f>G10+G12+G13+G15+G19+G20+G21+G23+G26+G17+G25+G24</f>
        <v>499</v>
      </c>
      <c r="H28" s="41">
        <f t="shared" si="0"/>
        <v>19.3036750483559</v>
      </c>
      <c r="I28" s="8"/>
    </row>
    <row r="29" spans="1:9" ht="14.25">
      <c r="A29" s="5"/>
      <c r="B29" s="12"/>
      <c r="C29" s="8"/>
      <c r="D29" s="8"/>
      <c r="E29" s="35"/>
      <c r="F29" s="35"/>
      <c r="G29" s="35"/>
      <c r="H29" s="41"/>
      <c r="I29" s="8"/>
    </row>
    <row r="30" spans="1:9" ht="20.25" customHeight="1">
      <c r="A30" s="21">
        <v>2</v>
      </c>
      <c r="B30" s="111" t="s">
        <v>139</v>
      </c>
      <c r="C30" s="112"/>
      <c r="D30" s="112"/>
      <c r="E30" s="39"/>
      <c r="F30" s="39"/>
      <c r="G30" s="36"/>
      <c r="H30" s="41"/>
      <c r="I30" s="8"/>
    </row>
    <row r="31" spans="1:9" ht="46.5" customHeight="1">
      <c r="A31" s="5"/>
      <c r="B31" s="12" t="s">
        <v>109</v>
      </c>
      <c r="C31" s="19" t="s">
        <v>113</v>
      </c>
      <c r="D31" s="4" t="s">
        <v>14</v>
      </c>
      <c r="E31" s="35">
        <f>170+212</f>
        <v>382</v>
      </c>
      <c r="F31" s="9">
        <f>SUM(E31:E31)</f>
        <v>382</v>
      </c>
      <c r="G31" s="9">
        <v>0</v>
      </c>
      <c r="H31" s="41">
        <f t="shared" si="0"/>
        <v>0</v>
      </c>
      <c r="I31" s="8" t="s">
        <v>153</v>
      </c>
    </row>
    <row r="32" spans="1:9" ht="47.25" customHeight="1">
      <c r="A32" s="5"/>
      <c r="B32" s="16" t="s">
        <v>117</v>
      </c>
      <c r="C32" s="19" t="s">
        <v>113</v>
      </c>
      <c r="D32" s="14" t="s">
        <v>14</v>
      </c>
      <c r="E32" s="39">
        <f>E31</f>
        <v>382</v>
      </c>
      <c r="F32" s="15">
        <f>SUM(E32:E32)</f>
        <v>382</v>
      </c>
      <c r="G32" s="15">
        <v>0</v>
      </c>
      <c r="H32" s="41">
        <f t="shared" si="0"/>
        <v>0</v>
      </c>
      <c r="I32" s="8" t="s">
        <v>153</v>
      </c>
    </row>
    <row r="33" spans="1:9" ht="15">
      <c r="A33" s="5"/>
      <c r="B33" s="16"/>
      <c r="C33" s="17"/>
      <c r="D33" s="14"/>
      <c r="E33" s="39"/>
      <c r="F33" s="15"/>
      <c r="G33" s="15"/>
      <c r="H33" s="41"/>
      <c r="I33" s="8"/>
    </row>
    <row r="34" spans="1:9" ht="45">
      <c r="A34" s="34"/>
      <c r="B34" s="25" t="s">
        <v>145</v>
      </c>
      <c r="C34" s="25" t="s">
        <v>113</v>
      </c>
      <c r="D34" s="14" t="s">
        <v>14</v>
      </c>
      <c r="E34" s="15">
        <f>E28+E31</f>
        <v>3065</v>
      </c>
      <c r="F34" s="15">
        <f>F28+F31</f>
        <v>2967</v>
      </c>
      <c r="G34" s="15">
        <f>G28+G31</f>
        <v>499</v>
      </c>
      <c r="H34" s="41">
        <f t="shared" si="0"/>
        <v>16.81833501853724</v>
      </c>
      <c r="I34" s="8"/>
    </row>
    <row r="35" spans="1:9" ht="45">
      <c r="A35" s="28"/>
      <c r="B35" s="25" t="s">
        <v>146</v>
      </c>
      <c r="C35" s="25" t="s">
        <v>113</v>
      </c>
      <c r="D35" s="14" t="s">
        <v>14</v>
      </c>
      <c r="E35" s="44">
        <f>E34/J37*100</f>
        <v>0.8539769133680125</v>
      </c>
      <c r="F35" s="15"/>
      <c r="G35" s="15"/>
      <c r="H35" s="41"/>
      <c r="I35" s="8"/>
    </row>
    <row r="36" spans="1:9" ht="45">
      <c r="A36" s="28"/>
      <c r="B36" s="25" t="s">
        <v>147</v>
      </c>
      <c r="C36" s="25" t="s">
        <v>113</v>
      </c>
      <c r="D36" s="14" t="s">
        <v>14</v>
      </c>
      <c r="E36" s="44">
        <f>E34/47856</f>
        <v>0.06404630558341692</v>
      </c>
      <c r="F36" s="44">
        <f>F34/47856</f>
        <v>0.06199849548645938</v>
      </c>
      <c r="G36" s="44">
        <f>G34/47856</f>
        <v>0.010427114677365429</v>
      </c>
      <c r="H36" s="41"/>
      <c r="I36" s="8"/>
    </row>
    <row r="37" ht="14.25">
      <c r="J37" s="2">
        <v>358909</v>
      </c>
    </row>
    <row r="38" ht="15">
      <c r="D38" s="37"/>
    </row>
    <row r="39" spans="2:7" ht="14.25">
      <c r="B39" s="2" t="s">
        <v>155</v>
      </c>
      <c r="D39" s="38"/>
      <c r="G39" s="2" t="s">
        <v>156</v>
      </c>
    </row>
    <row r="41" spans="2:7" ht="14.25">
      <c r="B41" s="2" t="s">
        <v>143</v>
      </c>
      <c r="G41" s="2" t="s">
        <v>157</v>
      </c>
    </row>
    <row r="42" ht="14.25">
      <c r="B42" s="2" t="s">
        <v>144</v>
      </c>
    </row>
  </sheetData>
  <mergeCells count="12">
    <mergeCell ref="F5:F6"/>
    <mergeCell ref="B8:D8"/>
    <mergeCell ref="A5:A6"/>
    <mergeCell ref="B5:B6"/>
    <mergeCell ref="C5:C6"/>
    <mergeCell ref="D5:D6"/>
    <mergeCell ref="B11:D11"/>
    <mergeCell ref="B22:D22"/>
    <mergeCell ref="B30:D30"/>
    <mergeCell ref="B16:D16"/>
    <mergeCell ref="B18:D18"/>
    <mergeCell ref="B14:D14"/>
  </mergeCells>
  <printOptions/>
  <pageMargins left="0.75" right="0.75" top="1" bottom="1" header="0.5" footer="0.5"/>
  <pageSetup horizontalDpi="600" verticalDpi="600" orientation="landscape" paperSize="9" scale="67" r:id="rId1"/>
  <rowBreaks count="2" manualBreakCount="2">
    <brk id="21" max="10" man="1"/>
    <brk id="42" max="10" man="1"/>
  </rowBreaks>
  <colBreaks count="2" manualBreakCount="2">
    <brk id="9" max="42" man="1"/>
    <brk id="10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Normal="75" zoomScaleSheetLayoutView="100" workbookViewId="0" topLeftCell="D1">
      <selection activeCell="N15" sqref="N15"/>
    </sheetView>
  </sheetViews>
  <sheetFormatPr defaultColWidth="9.00390625" defaultRowHeight="12.75"/>
  <cols>
    <col min="1" max="1" width="9.00390625" style="1" customWidth="1"/>
    <col min="2" max="2" width="55.25390625" style="2" customWidth="1"/>
    <col min="3" max="3" width="12.125" style="2" customWidth="1"/>
    <col min="4" max="4" width="22.75390625" style="2" customWidth="1"/>
    <col min="5" max="5" width="0.12890625" style="2" hidden="1" customWidth="1"/>
    <col min="6" max="6" width="9.375" style="2" hidden="1" customWidth="1"/>
    <col min="7" max="7" width="8.625" style="2" hidden="1" customWidth="1"/>
    <col min="8" max="8" width="0.12890625" style="2" hidden="1" customWidth="1"/>
    <col min="9" max="9" width="11.875" style="2" customWidth="1"/>
    <col min="10" max="10" width="11.75390625" style="2" customWidth="1"/>
    <col min="11" max="11" width="11.00390625" style="2" customWidth="1"/>
    <col min="12" max="16384" width="9.125" style="2" customWidth="1"/>
  </cols>
  <sheetData>
    <row r="1" spans="2:11" ht="27.75" customHeight="1">
      <c r="B1" s="82"/>
      <c r="C1" s="58" t="s">
        <v>180</v>
      </c>
      <c r="D1" s="57"/>
      <c r="E1" s="57"/>
      <c r="F1" s="57"/>
      <c r="G1" s="57"/>
      <c r="H1" s="57"/>
      <c r="I1" s="57" t="s">
        <v>179</v>
      </c>
      <c r="J1" s="57" t="s">
        <v>181</v>
      </c>
      <c r="K1" s="57"/>
    </row>
    <row r="2" spans="2:11" ht="15">
      <c r="B2" s="82"/>
      <c r="C2" s="58" t="s">
        <v>1</v>
      </c>
      <c r="D2" s="82"/>
      <c r="E2" s="82"/>
      <c r="F2" s="82"/>
      <c r="G2" s="82"/>
      <c r="H2" s="82"/>
      <c r="I2" s="82"/>
      <c r="J2" s="57" t="s">
        <v>182</v>
      </c>
      <c r="K2" s="57"/>
    </row>
    <row r="3" spans="2:11" ht="15">
      <c r="B3" s="57"/>
      <c r="C3" s="58" t="s">
        <v>2</v>
      </c>
      <c r="D3" s="57"/>
      <c r="E3" s="57"/>
      <c r="F3" s="57"/>
      <c r="G3" s="57"/>
      <c r="H3" s="57"/>
      <c r="I3" s="57"/>
      <c r="J3" s="57" t="s">
        <v>183</v>
      </c>
      <c r="K3" s="57"/>
    </row>
    <row r="4" spans="2:11" ht="14.2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8.5" customHeight="1">
      <c r="A5" s="114" t="s">
        <v>3</v>
      </c>
      <c r="B5" s="90" t="s">
        <v>4</v>
      </c>
      <c r="C5" s="90" t="s">
        <v>5</v>
      </c>
      <c r="D5" s="90" t="s">
        <v>6</v>
      </c>
      <c r="E5" s="101" t="s">
        <v>132</v>
      </c>
      <c r="F5" s="83"/>
      <c r="G5" s="101" t="s">
        <v>133</v>
      </c>
      <c r="H5" s="83"/>
      <c r="I5" s="90" t="s">
        <v>7</v>
      </c>
      <c r="J5" s="90"/>
      <c r="K5" s="90" t="s">
        <v>112</v>
      </c>
    </row>
    <row r="6" spans="1:11" ht="14.25">
      <c r="A6" s="115"/>
      <c r="B6" s="97"/>
      <c r="C6" s="97"/>
      <c r="D6" s="97"/>
      <c r="E6" s="55" t="s">
        <v>134</v>
      </c>
      <c r="F6" s="55" t="s">
        <v>135</v>
      </c>
      <c r="G6" s="55" t="s">
        <v>136</v>
      </c>
      <c r="H6" s="55" t="s">
        <v>135</v>
      </c>
      <c r="I6" s="62" t="s">
        <v>8</v>
      </c>
      <c r="J6" s="62" t="s">
        <v>9</v>
      </c>
      <c r="K6" s="97"/>
    </row>
    <row r="7" spans="1:11" ht="14.25">
      <c r="A7" s="5">
        <v>1</v>
      </c>
      <c r="B7" s="62">
        <v>2</v>
      </c>
      <c r="C7" s="62">
        <v>3</v>
      </c>
      <c r="D7" s="62">
        <v>4</v>
      </c>
      <c r="E7" s="62"/>
      <c r="F7" s="62"/>
      <c r="G7" s="62"/>
      <c r="H7" s="62"/>
      <c r="I7" s="62">
        <v>5</v>
      </c>
      <c r="J7" s="62">
        <v>6</v>
      </c>
      <c r="K7" s="62">
        <v>7</v>
      </c>
    </row>
    <row r="8" spans="1:11" ht="14.25" customHeight="1">
      <c r="A8" s="75"/>
      <c r="B8" s="100" t="s">
        <v>138</v>
      </c>
      <c r="C8" s="100"/>
      <c r="D8" s="100"/>
      <c r="E8" s="100"/>
      <c r="F8" s="100"/>
      <c r="G8" s="76"/>
      <c r="H8" s="76"/>
      <c r="I8" s="76"/>
      <c r="J8" s="76"/>
      <c r="K8" s="77"/>
    </row>
    <row r="9" spans="1:11" ht="15">
      <c r="A9" s="5">
        <v>1</v>
      </c>
      <c r="B9" s="73" t="s">
        <v>111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ht="24.75" customHeight="1">
      <c r="A10" s="114" t="s">
        <v>11</v>
      </c>
      <c r="B10" s="96" t="s">
        <v>114</v>
      </c>
      <c r="C10" s="65" t="s">
        <v>113</v>
      </c>
      <c r="D10" s="59" t="s">
        <v>12</v>
      </c>
      <c r="E10" s="59"/>
      <c r="F10" s="59"/>
      <c r="G10" s="59"/>
      <c r="H10" s="59"/>
      <c r="I10" s="66"/>
      <c r="J10" s="66"/>
      <c r="K10" s="66"/>
    </row>
    <row r="11" spans="1:11" ht="29.25" customHeight="1">
      <c r="A11" s="115"/>
      <c r="B11" s="97"/>
      <c r="C11" s="65" t="s">
        <v>113</v>
      </c>
      <c r="D11" s="59" t="s">
        <v>13</v>
      </c>
      <c r="E11" s="59"/>
      <c r="F11" s="59"/>
      <c r="G11" s="59"/>
      <c r="H11" s="59"/>
      <c r="I11" s="66"/>
      <c r="J11" s="66"/>
      <c r="K11" s="66"/>
    </row>
    <row r="12" spans="1:11" ht="45" customHeight="1">
      <c r="A12" s="115"/>
      <c r="B12" s="97"/>
      <c r="C12" s="65" t="s">
        <v>113</v>
      </c>
      <c r="D12" s="59" t="s">
        <v>14</v>
      </c>
      <c r="E12" s="59"/>
      <c r="F12" s="59">
        <v>250</v>
      </c>
      <c r="G12" s="59"/>
      <c r="H12" s="59">
        <v>192</v>
      </c>
      <c r="I12" s="65"/>
      <c r="J12" s="66"/>
      <c r="K12" s="65"/>
    </row>
    <row r="13" spans="1:11" ht="23.25" customHeight="1">
      <c r="A13" s="115"/>
      <c r="B13" s="97"/>
      <c r="C13" s="65" t="s">
        <v>113</v>
      </c>
      <c r="D13" s="59" t="s">
        <v>176</v>
      </c>
      <c r="E13" s="59"/>
      <c r="F13" s="59">
        <v>250</v>
      </c>
      <c r="G13" s="59"/>
      <c r="H13" s="59">
        <v>192</v>
      </c>
      <c r="I13" s="65">
        <v>250</v>
      </c>
      <c r="J13" s="66"/>
      <c r="K13" s="65">
        <f>SUM(I13:J13)</f>
        <v>250</v>
      </c>
    </row>
    <row r="14" spans="1:11" ht="15" customHeight="1">
      <c r="A14" s="10" t="s">
        <v>15</v>
      </c>
      <c r="B14" s="98" t="s">
        <v>16</v>
      </c>
      <c r="C14" s="99"/>
      <c r="D14" s="99"/>
      <c r="E14" s="99"/>
      <c r="F14" s="99"/>
      <c r="G14" s="99"/>
      <c r="H14" s="99"/>
      <c r="I14" s="67"/>
      <c r="J14" s="67"/>
      <c r="K14" s="68"/>
    </row>
    <row r="15" spans="1:11" ht="15" customHeight="1">
      <c r="A15" s="114" t="s">
        <v>17</v>
      </c>
      <c r="B15" s="96" t="s">
        <v>18</v>
      </c>
      <c r="C15" s="65" t="s">
        <v>113</v>
      </c>
      <c r="D15" s="59" t="s">
        <v>12</v>
      </c>
      <c r="E15" s="59"/>
      <c r="F15" s="59"/>
      <c r="G15" s="59"/>
      <c r="H15" s="59"/>
      <c r="I15" s="66"/>
      <c r="J15" s="66"/>
      <c r="K15" s="66"/>
    </row>
    <row r="16" spans="1:11" ht="27.75" customHeight="1">
      <c r="A16" s="115"/>
      <c r="B16" s="97"/>
      <c r="C16" s="65" t="s">
        <v>113</v>
      </c>
      <c r="D16" s="59" t="s">
        <v>13</v>
      </c>
      <c r="E16" s="59"/>
      <c r="F16" s="59">
        <v>1500</v>
      </c>
      <c r="G16" s="59"/>
      <c r="H16" s="59">
        <v>1043</v>
      </c>
      <c r="I16" s="65">
        <v>1500</v>
      </c>
      <c r="J16" s="65">
        <v>3000</v>
      </c>
      <c r="K16" s="65">
        <f>SUM(I16:J16)</f>
        <v>4500</v>
      </c>
    </row>
    <row r="17" spans="1:11" ht="42" customHeight="1">
      <c r="A17" s="115"/>
      <c r="B17" s="97"/>
      <c r="C17" s="65" t="s">
        <v>113</v>
      </c>
      <c r="D17" s="59" t="s">
        <v>14</v>
      </c>
      <c r="E17" s="59"/>
      <c r="F17" s="59"/>
      <c r="G17" s="59"/>
      <c r="H17" s="59"/>
      <c r="I17" s="65">
        <f>66+159+231-54+23</f>
        <v>425</v>
      </c>
      <c r="J17" s="50">
        <v>8</v>
      </c>
      <c r="K17" s="65">
        <f>SUM(I17:J17)</f>
        <v>433</v>
      </c>
    </row>
    <row r="18" spans="1:11" ht="15" customHeight="1">
      <c r="A18" s="114" t="s">
        <v>19</v>
      </c>
      <c r="B18" s="86" t="s">
        <v>20</v>
      </c>
      <c r="C18" s="65" t="s">
        <v>113</v>
      </c>
      <c r="D18" s="59" t="s">
        <v>12</v>
      </c>
      <c r="E18" s="59"/>
      <c r="F18" s="59">
        <v>0</v>
      </c>
      <c r="G18" s="59"/>
      <c r="H18" s="59"/>
      <c r="I18" s="65"/>
      <c r="J18" s="66"/>
      <c r="K18" s="66"/>
    </row>
    <row r="19" spans="1:11" ht="30" customHeight="1">
      <c r="A19" s="115"/>
      <c r="B19" s="149"/>
      <c r="C19" s="65" t="s">
        <v>113</v>
      </c>
      <c r="D19" s="59" t="s">
        <v>13</v>
      </c>
      <c r="E19" s="59"/>
      <c r="F19" s="59">
        <f>2000+7</f>
        <v>2007</v>
      </c>
      <c r="G19" s="59"/>
      <c r="H19" s="59">
        <f>813+7</f>
        <v>820</v>
      </c>
      <c r="I19" s="65">
        <v>2000</v>
      </c>
      <c r="J19" s="65">
        <v>4600</v>
      </c>
      <c r="K19" s="65">
        <f>SUM(I19:J19)</f>
        <v>6600</v>
      </c>
    </row>
    <row r="20" spans="1:11" ht="45.75" customHeight="1">
      <c r="A20" s="115"/>
      <c r="B20" s="150"/>
      <c r="C20" s="65" t="s">
        <v>113</v>
      </c>
      <c r="D20" s="59" t="s">
        <v>14</v>
      </c>
      <c r="E20" s="59"/>
      <c r="F20" s="59"/>
      <c r="G20" s="59"/>
      <c r="H20" s="59"/>
      <c r="I20" s="65"/>
      <c r="J20" s="66"/>
      <c r="K20" s="65">
        <f>SUM(I20:J20)</f>
        <v>0</v>
      </c>
    </row>
    <row r="21" spans="1:11" ht="30" customHeight="1">
      <c r="A21" s="10" t="s">
        <v>21</v>
      </c>
      <c r="B21" s="98" t="s">
        <v>119</v>
      </c>
      <c r="C21" s="99"/>
      <c r="D21" s="99"/>
      <c r="E21" s="99"/>
      <c r="F21" s="99"/>
      <c r="G21" s="99"/>
      <c r="H21" s="145"/>
      <c r="I21" s="78"/>
      <c r="J21" s="78"/>
      <c r="K21" s="78"/>
    </row>
    <row r="22" spans="1:11" ht="19.5" customHeight="1">
      <c r="A22" s="114" t="s">
        <v>22</v>
      </c>
      <c r="B22" s="96" t="s">
        <v>23</v>
      </c>
      <c r="C22" s="65" t="s">
        <v>113</v>
      </c>
      <c r="D22" s="59" t="s">
        <v>12</v>
      </c>
      <c r="E22" s="59"/>
      <c r="F22" s="59"/>
      <c r="G22" s="59"/>
      <c r="H22" s="59"/>
      <c r="I22" s="66"/>
      <c r="J22" s="66"/>
      <c r="K22" s="66"/>
    </row>
    <row r="23" spans="1:11" ht="31.5" customHeight="1">
      <c r="A23" s="115"/>
      <c r="B23" s="97"/>
      <c r="C23" s="65" t="s">
        <v>113</v>
      </c>
      <c r="D23" s="59" t="s">
        <v>13</v>
      </c>
      <c r="E23" s="59"/>
      <c r="F23" s="59">
        <v>10</v>
      </c>
      <c r="G23" s="59"/>
      <c r="H23" s="59">
        <v>38</v>
      </c>
      <c r="I23" s="65">
        <v>10</v>
      </c>
      <c r="J23" s="65">
        <v>30</v>
      </c>
      <c r="K23" s="65">
        <f>SUM(I23:J23)</f>
        <v>40</v>
      </c>
    </row>
    <row r="24" spans="1:11" ht="46.5" customHeight="1">
      <c r="A24" s="115"/>
      <c r="B24" s="97"/>
      <c r="C24" s="65" t="s">
        <v>113</v>
      </c>
      <c r="D24" s="59" t="s">
        <v>14</v>
      </c>
      <c r="E24" s="59"/>
      <c r="F24" s="59"/>
      <c r="G24" s="59"/>
      <c r="H24" s="59"/>
      <c r="I24" s="65"/>
      <c r="J24" s="50">
        <v>15</v>
      </c>
      <c r="K24" s="65">
        <f>SUM(I24:J24)</f>
        <v>15</v>
      </c>
    </row>
    <row r="25" spans="1:11" ht="15" customHeight="1">
      <c r="A25" s="10" t="s">
        <v>24</v>
      </c>
      <c r="B25" s="98" t="s">
        <v>25</v>
      </c>
      <c r="C25" s="99"/>
      <c r="D25" s="99"/>
      <c r="E25" s="99"/>
      <c r="F25" s="99"/>
      <c r="G25" s="99"/>
      <c r="H25" s="145"/>
      <c r="I25" s="63"/>
      <c r="J25" s="63"/>
      <c r="K25" s="63"/>
    </row>
    <row r="26" spans="1:11" ht="24.75" customHeight="1">
      <c r="A26" s="114" t="s">
        <v>26</v>
      </c>
      <c r="B26" s="96" t="s">
        <v>27</v>
      </c>
      <c r="C26" s="65" t="s">
        <v>113</v>
      </c>
      <c r="D26" s="59" t="s">
        <v>12</v>
      </c>
      <c r="E26" s="59"/>
      <c r="F26" s="59">
        <v>123</v>
      </c>
      <c r="G26" s="59"/>
      <c r="H26" s="59">
        <f>44+114</f>
        <v>158</v>
      </c>
      <c r="I26" s="65">
        <v>123</v>
      </c>
      <c r="J26" s="65"/>
      <c r="K26" s="65">
        <f>SUM(I26:J26)</f>
        <v>123</v>
      </c>
    </row>
    <row r="27" spans="1:11" ht="35.25" customHeight="1">
      <c r="A27" s="115"/>
      <c r="B27" s="97"/>
      <c r="C27" s="65" t="s">
        <v>113</v>
      </c>
      <c r="D27" s="59" t="s">
        <v>13</v>
      </c>
      <c r="E27" s="59"/>
      <c r="F27" s="59"/>
      <c r="G27" s="59"/>
      <c r="H27" s="59">
        <v>22</v>
      </c>
      <c r="I27" s="66"/>
      <c r="J27" s="65">
        <v>300</v>
      </c>
      <c r="K27" s="65">
        <f>SUM(I27:J27)</f>
        <v>300</v>
      </c>
    </row>
    <row r="28" spans="1:11" ht="43.5" customHeight="1">
      <c r="A28" s="115"/>
      <c r="B28" s="97"/>
      <c r="C28" s="65" t="s">
        <v>113</v>
      </c>
      <c r="D28" s="59" t="s">
        <v>14</v>
      </c>
      <c r="E28" s="59"/>
      <c r="F28" s="59"/>
      <c r="G28" s="59"/>
      <c r="H28" s="59"/>
      <c r="I28" s="66"/>
      <c r="J28" s="66"/>
      <c r="K28" s="66"/>
    </row>
    <row r="29" spans="1:11" ht="28.5" customHeight="1">
      <c r="A29" s="116" t="s">
        <v>28</v>
      </c>
      <c r="B29" s="121" t="s">
        <v>29</v>
      </c>
      <c r="C29" s="93" t="s">
        <v>113</v>
      </c>
      <c r="D29" s="59" t="s">
        <v>12</v>
      </c>
      <c r="E29" s="59"/>
      <c r="F29" s="59">
        <v>742</v>
      </c>
      <c r="G29" s="59"/>
      <c r="H29" s="59">
        <f>348+24+75+3+2</f>
        <v>452</v>
      </c>
      <c r="I29" s="65">
        <v>742</v>
      </c>
      <c r="J29" s="66"/>
      <c r="K29" s="65">
        <f>SUM(I29:J29)</f>
        <v>742</v>
      </c>
    </row>
    <row r="30" spans="1:11" ht="30" customHeight="1">
      <c r="A30" s="91"/>
      <c r="B30" s="122"/>
      <c r="C30" s="94"/>
      <c r="D30" s="59" t="s">
        <v>13</v>
      </c>
      <c r="E30" s="59"/>
      <c r="F30" s="59"/>
      <c r="G30" s="59"/>
      <c r="H30" s="59"/>
      <c r="I30" s="65">
        <v>150</v>
      </c>
      <c r="J30" s="65">
        <v>290</v>
      </c>
      <c r="K30" s="65">
        <f>SUM(I30:J30)</f>
        <v>440</v>
      </c>
    </row>
    <row r="31" spans="1:11" ht="42.75" customHeight="1">
      <c r="A31" s="92"/>
      <c r="B31" s="123"/>
      <c r="C31" s="95"/>
      <c r="D31" s="59" t="s">
        <v>14</v>
      </c>
      <c r="E31" s="59"/>
      <c r="F31" s="59"/>
      <c r="G31" s="59"/>
      <c r="H31" s="59"/>
      <c r="I31" s="66"/>
      <c r="J31" s="66"/>
      <c r="K31" s="66"/>
    </row>
    <row r="32" spans="1:11" ht="42.75">
      <c r="A32" s="4" t="s">
        <v>30</v>
      </c>
      <c r="B32" s="64" t="s">
        <v>31</v>
      </c>
      <c r="C32" s="65" t="s">
        <v>113</v>
      </c>
      <c r="D32" s="59" t="s">
        <v>13</v>
      </c>
      <c r="E32" s="59"/>
      <c r="F32" s="59"/>
      <c r="G32" s="59"/>
      <c r="H32" s="59"/>
      <c r="I32" s="65">
        <v>41</v>
      </c>
      <c r="J32" s="65">
        <v>12</v>
      </c>
      <c r="K32" s="65">
        <f>SUM(I32:J32)</f>
        <v>53</v>
      </c>
    </row>
    <row r="33" spans="1:11" ht="29.25" customHeight="1">
      <c r="A33" s="84" t="s">
        <v>32</v>
      </c>
      <c r="B33" s="86" t="s">
        <v>33</v>
      </c>
      <c r="C33" s="88" t="s">
        <v>113</v>
      </c>
      <c r="D33" s="59" t="s">
        <v>13</v>
      </c>
      <c r="E33" s="59"/>
      <c r="F33" s="59"/>
      <c r="G33" s="59"/>
      <c r="H33" s="59"/>
      <c r="I33" s="65">
        <v>55</v>
      </c>
      <c r="J33" s="65">
        <v>55</v>
      </c>
      <c r="K33" s="65">
        <f>SUM(I33:J33)</f>
        <v>110</v>
      </c>
    </row>
    <row r="34" spans="1:11" ht="42.75">
      <c r="A34" s="85"/>
      <c r="B34" s="87"/>
      <c r="C34" s="89"/>
      <c r="D34" s="59" t="s">
        <v>14</v>
      </c>
      <c r="E34" s="59"/>
      <c r="F34" s="59"/>
      <c r="G34" s="59"/>
      <c r="H34" s="59"/>
      <c r="I34" s="65">
        <f>45+51+7+43</f>
        <v>146</v>
      </c>
      <c r="J34" s="65"/>
      <c r="K34" s="65">
        <f>SUM(I34:J34)</f>
        <v>146</v>
      </c>
    </row>
    <row r="35" spans="1:11" ht="30" customHeight="1">
      <c r="A35" s="10" t="s">
        <v>34</v>
      </c>
      <c r="B35" s="98" t="s">
        <v>35</v>
      </c>
      <c r="C35" s="99"/>
      <c r="D35" s="99"/>
      <c r="E35" s="99"/>
      <c r="F35" s="99"/>
      <c r="G35" s="99"/>
      <c r="H35" s="145"/>
      <c r="I35" s="63"/>
      <c r="J35" s="63"/>
      <c r="K35" s="63"/>
    </row>
    <row r="36" spans="1:11" ht="16.5" customHeight="1">
      <c r="A36" s="84" t="s">
        <v>36</v>
      </c>
      <c r="B36" s="86" t="s">
        <v>37</v>
      </c>
      <c r="C36" s="135" t="s">
        <v>113</v>
      </c>
      <c r="D36" s="59" t="s">
        <v>12</v>
      </c>
      <c r="E36" s="59"/>
      <c r="F36" s="59">
        <v>855</v>
      </c>
      <c r="G36" s="59">
        <f>8200+4100</f>
        <v>12300</v>
      </c>
      <c r="H36" s="59">
        <f>570+221</f>
        <v>791</v>
      </c>
      <c r="I36" s="65">
        <v>855</v>
      </c>
      <c r="J36" s="63"/>
      <c r="K36" s="65">
        <f aca="true" t="shared" si="0" ref="K36:K61">SUM(I36:J36)</f>
        <v>855</v>
      </c>
    </row>
    <row r="37" spans="1:11" ht="28.5" customHeight="1">
      <c r="A37" s="85"/>
      <c r="B37" s="87"/>
      <c r="C37" s="137"/>
      <c r="D37" s="59" t="s">
        <v>13</v>
      </c>
      <c r="E37" s="59"/>
      <c r="F37" s="59"/>
      <c r="G37" s="59">
        <v>1000</v>
      </c>
      <c r="H37" s="59">
        <v>126</v>
      </c>
      <c r="I37" s="65">
        <v>860</v>
      </c>
      <c r="J37" s="66"/>
      <c r="K37" s="65">
        <f t="shared" si="0"/>
        <v>860</v>
      </c>
    </row>
    <row r="38" spans="1:11" ht="27" customHeight="1">
      <c r="A38" s="4" t="s">
        <v>38</v>
      </c>
      <c r="B38" s="64" t="s">
        <v>39</v>
      </c>
      <c r="C38" s="65" t="s">
        <v>113</v>
      </c>
      <c r="D38" s="59" t="s">
        <v>13</v>
      </c>
      <c r="E38" s="59"/>
      <c r="F38" s="59"/>
      <c r="G38" s="59"/>
      <c r="H38" s="59"/>
      <c r="I38" s="65"/>
      <c r="J38" s="66"/>
      <c r="K38" s="65">
        <f t="shared" si="0"/>
        <v>0</v>
      </c>
    </row>
    <row r="39" spans="1:11" ht="28.5" customHeight="1">
      <c r="A39" s="4" t="s">
        <v>40</v>
      </c>
      <c r="B39" s="64" t="s">
        <v>41</v>
      </c>
      <c r="C39" s="65" t="s">
        <v>113</v>
      </c>
      <c r="D39" s="59" t="s">
        <v>13</v>
      </c>
      <c r="E39" s="59"/>
      <c r="F39" s="59">
        <v>3.175</v>
      </c>
      <c r="G39" s="59"/>
      <c r="H39" s="59">
        <v>3.5</v>
      </c>
      <c r="I39" s="65">
        <v>3.175</v>
      </c>
      <c r="J39" s="66"/>
      <c r="K39" s="65">
        <f t="shared" si="0"/>
        <v>3.175</v>
      </c>
    </row>
    <row r="40" spans="1:11" ht="32.25" customHeight="1">
      <c r="A40" s="114" t="s">
        <v>42</v>
      </c>
      <c r="B40" s="96" t="s">
        <v>43</v>
      </c>
      <c r="C40" s="90" t="s">
        <v>113</v>
      </c>
      <c r="D40" s="59" t="s">
        <v>13</v>
      </c>
      <c r="E40" s="59"/>
      <c r="F40" s="59"/>
      <c r="G40" s="59"/>
      <c r="H40" s="59"/>
      <c r="I40" s="65">
        <v>25</v>
      </c>
      <c r="J40" s="66"/>
      <c r="K40" s="65">
        <f t="shared" si="0"/>
        <v>25</v>
      </c>
    </row>
    <row r="41" spans="1:11" ht="42" customHeight="1">
      <c r="A41" s="114"/>
      <c r="B41" s="96"/>
      <c r="C41" s="90"/>
      <c r="D41" s="59" t="s">
        <v>14</v>
      </c>
      <c r="E41" s="59"/>
      <c r="F41" s="59"/>
      <c r="G41" s="59"/>
      <c r="H41" s="59"/>
      <c r="I41" s="65"/>
      <c r="J41" s="66"/>
      <c r="K41" s="65">
        <f t="shared" si="0"/>
        <v>0</v>
      </c>
    </row>
    <row r="42" spans="1:11" ht="27" customHeight="1">
      <c r="A42" s="4" t="s">
        <v>44</v>
      </c>
      <c r="B42" s="64" t="s">
        <v>45</v>
      </c>
      <c r="C42" s="65" t="s">
        <v>113</v>
      </c>
      <c r="D42" s="59" t="s">
        <v>13</v>
      </c>
      <c r="E42" s="59"/>
      <c r="F42" s="59">
        <v>18.484</v>
      </c>
      <c r="G42" s="59">
        <v>100</v>
      </c>
      <c r="H42" s="59">
        <v>18.484</v>
      </c>
      <c r="I42" s="65">
        <v>18.484</v>
      </c>
      <c r="J42" s="66"/>
      <c r="K42" s="65">
        <f t="shared" si="0"/>
        <v>18.484</v>
      </c>
    </row>
    <row r="43" spans="1:11" ht="30.75" customHeight="1">
      <c r="A43" s="4" t="s">
        <v>46</v>
      </c>
      <c r="B43" s="64" t="s">
        <v>47</v>
      </c>
      <c r="C43" s="65" t="s">
        <v>113</v>
      </c>
      <c r="D43" s="59" t="s">
        <v>13</v>
      </c>
      <c r="E43" s="59"/>
      <c r="F43" s="59"/>
      <c r="G43" s="59"/>
      <c r="H43" s="59"/>
      <c r="I43" s="65">
        <v>0.206</v>
      </c>
      <c r="J43" s="66"/>
      <c r="K43" s="65">
        <f t="shared" si="0"/>
        <v>0.206</v>
      </c>
    </row>
    <row r="44" spans="1:11" ht="30.75" customHeight="1">
      <c r="A44" s="4" t="s">
        <v>48</v>
      </c>
      <c r="B44" s="64" t="s">
        <v>49</v>
      </c>
      <c r="C44" s="57"/>
      <c r="D44" s="59" t="s">
        <v>13</v>
      </c>
      <c r="E44" s="59"/>
      <c r="F44" s="59"/>
      <c r="G44" s="59"/>
      <c r="H44" s="59"/>
      <c r="I44" s="65">
        <v>2.1</v>
      </c>
      <c r="J44" s="66"/>
      <c r="K44" s="65">
        <f t="shared" si="0"/>
        <v>2.1</v>
      </c>
    </row>
    <row r="45" spans="1:11" ht="42" customHeight="1">
      <c r="A45" s="4" t="s">
        <v>50</v>
      </c>
      <c r="B45" s="64" t="s">
        <v>51</v>
      </c>
      <c r="C45" s="65" t="s">
        <v>113</v>
      </c>
      <c r="D45" s="59" t="s">
        <v>14</v>
      </c>
      <c r="E45" s="59"/>
      <c r="F45" s="59"/>
      <c r="G45" s="59"/>
      <c r="H45" s="59"/>
      <c r="I45" s="65">
        <v>13</v>
      </c>
      <c r="J45" s="66"/>
      <c r="K45" s="65">
        <f t="shared" si="0"/>
        <v>13</v>
      </c>
    </row>
    <row r="46" spans="1:11" ht="30" customHeight="1">
      <c r="A46" s="4" t="s">
        <v>52</v>
      </c>
      <c r="B46" s="64" t="s">
        <v>53</v>
      </c>
      <c r="C46" s="65" t="s">
        <v>113</v>
      </c>
      <c r="D46" s="59" t="s">
        <v>13</v>
      </c>
      <c r="E46" s="59"/>
      <c r="F46" s="59"/>
      <c r="G46" s="59"/>
      <c r="H46" s="59"/>
      <c r="I46" s="65"/>
      <c r="J46" s="66"/>
      <c r="K46" s="65">
        <f t="shared" si="0"/>
        <v>0</v>
      </c>
    </row>
    <row r="47" spans="1:11" ht="27.75" customHeight="1">
      <c r="A47" s="5" t="s">
        <v>54</v>
      </c>
      <c r="B47" s="64" t="s">
        <v>55</v>
      </c>
      <c r="C47" s="65" t="s">
        <v>113</v>
      </c>
      <c r="D47" s="59" t="s">
        <v>13</v>
      </c>
      <c r="E47" s="59"/>
      <c r="F47" s="59"/>
      <c r="G47" s="59"/>
      <c r="H47" s="59"/>
      <c r="I47" s="65"/>
      <c r="J47" s="66"/>
      <c r="K47" s="65">
        <f t="shared" si="0"/>
        <v>0</v>
      </c>
    </row>
    <row r="48" spans="1:11" ht="27.75" customHeight="1">
      <c r="A48" s="5" t="s">
        <v>56</v>
      </c>
      <c r="B48" s="64" t="s">
        <v>57</v>
      </c>
      <c r="C48" s="65" t="s">
        <v>113</v>
      </c>
      <c r="D48" s="59" t="s">
        <v>13</v>
      </c>
      <c r="E48" s="59"/>
      <c r="F48" s="59"/>
      <c r="G48" s="59"/>
      <c r="H48" s="59"/>
      <c r="I48" s="65"/>
      <c r="J48" s="66"/>
      <c r="K48" s="65">
        <f t="shared" si="0"/>
        <v>0</v>
      </c>
    </row>
    <row r="49" spans="1:11" ht="29.25" customHeight="1">
      <c r="A49" s="5" t="s">
        <v>58</v>
      </c>
      <c r="B49" s="64" t="s">
        <v>59</v>
      </c>
      <c r="C49" s="65" t="s">
        <v>113</v>
      </c>
      <c r="D49" s="59" t="s">
        <v>13</v>
      </c>
      <c r="E49" s="59"/>
      <c r="F49" s="59"/>
      <c r="G49" s="59"/>
      <c r="H49" s="59"/>
      <c r="I49" s="65"/>
      <c r="J49" s="66"/>
      <c r="K49" s="65">
        <f t="shared" si="0"/>
        <v>0</v>
      </c>
    </row>
    <row r="50" spans="1:11" ht="29.25" customHeight="1">
      <c r="A50" s="5" t="s">
        <v>60</v>
      </c>
      <c r="B50" s="64" t="s">
        <v>61</v>
      </c>
      <c r="C50" s="65" t="s">
        <v>113</v>
      </c>
      <c r="D50" s="59" t="s">
        <v>13</v>
      </c>
      <c r="E50" s="59"/>
      <c r="F50" s="59"/>
      <c r="G50" s="59"/>
      <c r="H50" s="59"/>
      <c r="I50" s="65"/>
      <c r="J50" s="66"/>
      <c r="K50" s="65">
        <f t="shared" si="0"/>
        <v>0</v>
      </c>
    </row>
    <row r="51" spans="1:11" ht="28.5" customHeight="1">
      <c r="A51" s="114" t="s">
        <v>62</v>
      </c>
      <c r="B51" s="96" t="s">
        <v>63</v>
      </c>
      <c r="C51" s="90" t="s">
        <v>113</v>
      </c>
      <c r="D51" s="59" t="s">
        <v>13</v>
      </c>
      <c r="E51" s="59"/>
      <c r="F51" s="59"/>
      <c r="G51" s="59"/>
      <c r="H51" s="59"/>
      <c r="I51" s="65"/>
      <c r="J51" s="66"/>
      <c r="K51" s="65">
        <f t="shared" si="0"/>
        <v>0</v>
      </c>
    </row>
    <row r="52" spans="1:11" ht="41.25" customHeight="1">
      <c r="A52" s="114"/>
      <c r="B52" s="96"/>
      <c r="C52" s="90"/>
      <c r="D52" s="59" t="s">
        <v>14</v>
      </c>
      <c r="E52" s="59"/>
      <c r="F52" s="59"/>
      <c r="G52" s="59"/>
      <c r="H52" s="59"/>
      <c r="I52" s="65"/>
      <c r="J52" s="66"/>
      <c r="K52" s="65">
        <f t="shared" si="0"/>
        <v>0</v>
      </c>
    </row>
    <row r="53" spans="1:11" ht="30" customHeight="1">
      <c r="A53" s="5" t="s">
        <v>64</v>
      </c>
      <c r="B53" s="64" t="s">
        <v>65</v>
      </c>
      <c r="C53" s="65" t="s">
        <v>113</v>
      </c>
      <c r="D53" s="59" t="s">
        <v>13</v>
      </c>
      <c r="E53" s="59"/>
      <c r="F53" s="59"/>
      <c r="G53" s="59"/>
      <c r="H53" s="59"/>
      <c r="I53" s="65"/>
      <c r="J53" s="66"/>
      <c r="K53" s="65">
        <f t="shared" si="0"/>
        <v>0</v>
      </c>
    </row>
    <row r="54" spans="1:11" ht="15" customHeight="1">
      <c r="A54" s="117" t="s">
        <v>67</v>
      </c>
      <c r="B54" s="143" t="s">
        <v>66</v>
      </c>
      <c r="C54" s="88" t="s">
        <v>113</v>
      </c>
      <c r="D54" s="59" t="s">
        <v>12</v>
      </c>
      <c r="E54" s="59">
        <v>2000</v>
      </c>
      <c r="F54" s="59">
        <v>90</v>
      </c>
      <c r="G54" s="59">
        <v>2000</v>
      </c>
      <c r="H54" s="59">
        <v>90</v>
      </c>
      <c r="I54" s="65">
        <v>90</v>
      </c>
      <c r="J54" s="66"/>
      <c r="K54" s="65">
        <f t="shared" si="0"/>
        <v>90</v>
      </c>
    </row>
    <row r="55" spans="1:11" ht="29.25" customHeight="1">
      <c r="A55" s="118"/>
      <c r="B55" s="144"/>
      <c r="C55" s="89"/>
      <c r="D55" s="59" t="s">
        <v>13</v>
      </c>
      <c r="E55" s="59"/>
      <c r="F55" s="59"/>
      <c r="G55" s="59"/>
      <c r="H55" s="59"/>
      <c r="I55" s="65">
        <v>846</v>
      </c>
      <c r="J55" s="66"/>
      <c r="K55" s="65">
        <f t="shared" si="0"/>
        <v>846</v>
      </c>
    </row>
    <row r="56" spans="1:11" ht="15" customHeight="1">
      <c r="A56" s="117" t="s">
        <v>68</v>
      </c>
      <c r="B56" s="119" t="s">
        <v>69</v>
      </c>
      <c r="C56" s="88" t="s">
        <v>113</v>
      </c>
      <c r="D56" s="59" t="s">
        <v>12</v>
      </c>
      <c r="E56" s="59">
        <v>50</v>
      </c>
      <c r="F56" s="59">
        <v>25</v>
      </c>
      <c r="G56" s="59">
        <v>180</v>
      </c>
      <c r="H56" s="59">
        <v>48</v>
      </c>
      <c r="I56" s="65">
        <v>25</v>
      </c>
      <c r="J56" s="66"/>
      <c r="K56" s="65">
        <f t="shared" si="0"/>
        <v>25</v>
      </c>
    </row>
    <row r="57" spans="1:11" ht="28.5" customHeight="1">
      <c r="A57" s="118"/>
      <c r="B57" s="120"/>
      <c r="C57" s="89"/>
      <c r="D57" s="59" t="s">
        <v>13</v>
      </c>
      <c r="E57" s="59"/>
      <c r="F57" s="59"/>
      <c r="G57" s="59"/>
      <c r="H57" s="59"/>
      <c r="I57" s="65">
        <v>3</v>
      </c>
      <c r="J57" s="66"/>
      <c r="K57" s="65">
        <f t="shared" si="0"/>
        <v>3</v>
      </c>
    </row>
    <row r="58" spans="1:11" ht="15" customHeight="1">
      <c r="A58" s="117" t="s">
        <v>70</v>
      </c>
      <c r="B58" s="119" t="s">
        <v>71</v>
      </c>
      <c r="C58" s="88" t="s">
        <v>113</v>
      </c>
      <c r="D58" s="59" t="s">
        <v>12</v>
      </c>
      <c r="E58" s="59">
        <v>8000</v>
      </c>
      <c r="F58" s="59">
        <v>358</v>
      </c>
      <c r="G58" s="59">
        <v>8000</v>
      </c>
      <c r="H58" s="59">
        <v>358</v>
      </c>
      <c r="I58" s="65">
        <v>358</v>
      </c>
      <c r="J58" s="66"/>
      <c r="K58" s="65">
        <f t="shared" si="0"/>
        <v>358</v>
      </c>
    </row>
    <row r="59" spans="1:11" ht="27" customHeight="1">
      <c r="A59" s="118"/>
      <c r="B59" s="120"/>
      <c r="C59" s="89"/>
      <c r="D59" s="59" t="s">
        <v>13</v>
      </c>
      <c r="E59" s="59"/>
      <c r="F59" s="59"/>
      <c r="G59" s="59"/>
      <c r="H59" s="59"/>
      <c r="I59" s="65"/>
      <c r="J59" s="66"/>
      <c r="K59" s="65">
        <f t="shared" si="0"/>
        <v>0</v>
      </c>
    </row>
    <row r="60" spans="1:11" ht="30.75" customHeight="1">
      <c r="A60" s="114" t="s">
        <v>72</v>
      </c>
      <c r="B60" s="96" t="s">
        <v>73</v>
      </c>
      <c r="C60" s="90" t="s">
        <v>113</v>
      </c>
      <c r="D60" s="59" t="s">
        <v>13</v>
      </c>
      <c r="E60" s="59"/>
      <c r="F60" s="59">
        <v>840</v>
      </c>
      <c r="G60" s="59">
        <f>2500</f>
        <v>2500</v>
      </c>
      <c r="H60" s="59">
        <f>604+282</f>
        <v>886</v>
      </c>
      <c r="I60" s="65">
        <v>840</v>
      </c>
      <c r="J60" s="66"/>
      <c r="K60" s="65">
        <f t="shared" si="0"/>
        <v>840</v>
      </c>
    </row>
    <row r="61" spans="1:11" ht="44.25" customHeight="1">
      <c r="A61" s="114" t="s">
        <v>72</v>
      </c>
      <c r="B61" s="96"/>
      <c r="C61" s="90"/>
      <c r="D61" s="59" t="s">
        <v>14</v>
      </c>
      <c r="E61" s="59"/>
      <c r="F61" s="59"/>
      <c r="G61" s="59"/>
      <c r="H61" s="59"/>
      <c r="I61" s="65"/>
      <c r="J61" s="66"/>
      <c r="K61" s="65">
        <f t="shared" si="0"/>
        <v>0</v>
      </c>
    </row>
    <row r="62" spans="1:11" ht="44.25" customHeight="1">
      <c r="A62" s="52" t="s">
        <v>169</v>
      </c>
      <c r="B62" s="70" t="s">
        <v>170</v>
      </c>
      <c r="C62" s="71" t="s">
        <v>113</v>
      </c>
      <c r="D62" s="59" t="s">
        <v>14</v>
      </c>
      <c r="E62" s="71"/>
      <c r="F62" s="71"/>
      <c r="G62" s="71"/>
      <c r="H62" s="60"/>
      <c r="I62" s="65">
        <v>234</v>
      </c>
      <c r="J62" s="66"/>
      <c r="K62" s="65">
        <v>234</v>
      </c>
    </row>
    <row r="63" spans="1:11" ht="30" customHeight="1">
      <c r="A63" s="53" t="s">
        <v>171</v>
      </c>
      <c r="B63" s="98" t="s">
        <v>74</v>
      </c>
      <c r="C63" s="99"/>
      <c r="D63" s="99"/>
      <c r="E63" s="99"/>
      <c r="F63" s="99"/>
      <c r="G63" s="99"/>
      <c r="H63" s="145"/>
      <c r="I63" s="63"/>
      <c r="J63" s="63"/>
      <c r="K63" s="63"/>
    </row>
    <row r="64" spans="1:11" ht="42.75">
      <c r="A64" s="11" t="s">
        <v>75</v>
      </c>
      <c r="B64" s="64" t="s">
        <v>76</v>
      </c>
      <c r="C64" s="65" t="s">
        <v>113</v>
      </c>
      <c r="D64" s="59" t="s">
        <v>14</v>
      </c>
      <c r="E64" s="66"/>
      <c r="F64" s="66"/>
      <c r="G64" s="66"/>
      <c r="H64" s="66"/>
      <c r="I64" s="66"/>
      <c r="J64" s="51">
        <v>200</v>
      </c>
      <c r="K64" s="66">
        <f>I64+J64</f>
        <v>200</v>
      </c>
    </row>
    <row r="65" spans="1:11" ht="28.5">
      <c r="A65" s="11" t="s">
        <v>77</v>
      </c>
      <c r="B65" s="64" t="s">
        <v>78</v>
      </c>
      <c r="C65" s="65" t="s">
        <v>113</v>
      </c>
      <c r="D65" s="66"/>
      <c r="E65" s="66"/>
      <c r="F65" s="66"/>
      <c r="G65" s="66"/>
      <c r="H65" s="66"/>
      <c r="I65" s="66"/>
      <c r="J65" s="66"/>
      <c r="K65" s="66"/>
    </row>
    <row r="66" spans="1:11" ht="28.5">
      <c r="A66" s="11" t="s">
        <v>79</v>
      </c>
      <c r="B66" s="64" t="s">
        <v>80</v>
      </c>
      <c r="C66" s="65" t="s">
        <v>113</v>
      </c>
      <c r="D66" s="66"/>
      <c r="E66" s="66"/>
      <c r="F66" s="66"/>
      <c r="G66" s="66"/>
      <c r="H66" s="66"/>
      <c r="I66" s="66"/>
      <c r="J66" s="66"/>
      <c r="K66" s="66"/>
    </row>
    <row r="67" spans="1:11" ht="28.5">
      <c r="A67" s="11" t="s">
        <v>81</v>
      </c>
      <c r="B67" s="64" t="s">
        <v>82</v>
      </c>
      <c r="C67" s="65" t="s">
        <v>113</v>
      </c>
      <c r="D67" s="59" t="s">
        <v>13</v>
      </c>
      <c r="E67" s="59"/>
      <c r="F67" s="59"/>
      <c r="G67" s="59"/>
      <c r="H67" s="59"/>
      <c r="I67" s="65">
        <v>25</v>
      </c>
      <c r="J67" s="66"/>
      <c r="K67" s="65">
        <f aca="true" t="shared" si="1" ref="K67:K81">SUM(I67:J67)</f>
        <v>25</v>
      </c>
    </row>
    <row r="68" spans="1:11" ht="28.5">
      <c r="A68" s="11" t="s">
        <v>83</v>
      </c>
      <c r="B68" s="64" t="s">
        <v>84</v>
      </c>
      <c r="C68" s="65" t="s">
        <v>113</v>
      </c>
      <c r="D68" s="59" t="s">
        <v>13</v>
      </c>
      <c r="E68" s="59"/>
      <c r="F68" s="59"/>
      <c r="G68" s="59"/>
      <c r="H68" s="59"/>
      <c r="I68" s="66"/>
      <c r="J68" s="65">
        <v>363</v>
      </c>
      <c r="K68" s="65">
        <f t="shared" si="1"/>
        <v>363</v>
      </c>
    </row>
    <row r="69" spans="1:11" ht="28.5">
      <c r="A69" s="11" t="s">
        <v>85</v>
      </c>
      <c r="B69" s="64" t="s">
        <v>86</v>
      </c>
      <c r="C69" s="65" t="s">
        <v>113</v>
      </c>
      <c r="D69" s="59" t="s">
        <v>13</v>
      </c>
      <c r="E69" s="59"/>
      <c r="F69" s="59"/>
      <c r="G69" s="59"/>
      <c r="H69" s="59"/>
      <c r="I69" s="66"/>
      <c r="J69" s="65">
        <v>250</v>
      </c>
      <c r="K69" s="65">
        <f t="shared" si="1"/>
        <v>250</v>
      </c>
    </row>
    <row r="70" spans="1:11" ht="28.5">
      <c r="A70" s="11" t="s">
        <v>87</v>
      </c>
      <c r="B70" s="64" t="s">
        <v>88</v>
      </c>
      <c r="C70" s="65" t="s">
        <v>113</v>
      </c>
      <c r="D70" s="59" t="s">
        <v>13</v>
      </c>
      <c r="E70" s="59"/>
      <c r="F70" s="59"/>
      <c r="G70" s="59"/>
      <c r="H70" s="59"/>
      <c r="I70" s="65">
        <v>333</v>
      </c>
      <c r="J70" s="65">
        <v>333</v>
      </c>
      <c r="K70" s="65">
        <f t="shared" si="1"/>
        <v>666</v>
      </c>
    </row>
    <row r="71" spans="1:11" ht="81.75" customHeight="1">
      <c r="A71" s="11" t="s">
        <v>89</v>
      </c>
      <c r="B71" s="64" t="s">
        <v>90</v>
      </c>
      <c r="C71" s="65" t="s">
        <v>113</v>
      </c>
      <c r="D71" s="59" t="s">
        <v>13</v>
      </c>
      <c r="E71" s="59"/>
      <c r="F71" s="59"/>
      <c r="G71" s="59"/>
      <c r="H71" s="59"/>
      <c r="I71" s="65">
        <v>30</v>
      </c>
      <c r="J71" s="65">
        <v>30</v>
      </c>
      <c r="K71" s="65">
        <f t="shared" si="1"/>
        <v>60</v>
      </c>
    </row>
    <row r="72" spans="1:11" ht="72" customHeight="1">
      <c r="A72" s="125" t="s">
        <v>91</v>
      </c>
      <c r="B72" s="86" t="s">
        <v>92</v>
      </c>
      <c r="C72" s="61" t="s">
        <v>113</v>
      </c>
      <c r="D72" s="59" t="s">
        <v>12</v>
      </c>
      <c r="E72" s="59"/>
      <c r="F72" s="59">
        <v>2875.7</v>
      </c>
      <c r="G72" s="72" t="s">
        <v>137</v>
      </c>
      <c r="H72" s="59">
        <f>730+2067</f>
        <v>2797</v>
      </c>
      <c r="I72" s="65">
        <v>2875.7</v>
      </c>
      <c r="J72" s="65"/>
      <c r="K72" s="65">
        <f t="shared" si="1"/>
        <v>2875.7</v>
      </c>
    </row>
    <row r="73" spans="1:11" ht="75" customHeight="1">
      <c r="A73" s="126"/>
      <c r="B73" s="87"/>
      <c r="C73" s="61" t="s">
        <v>113</v>
      </c>
      <c r="D73" s="59" t="s">
        <v>13</v>
      </c>
      <c r="E73" s="59"/>
      <c r="F73" s="59"/>
      <c r="G73" s="59"/>
      <c r="H73" s="59"/>
      <c r="I73" s="65">
        <v>4462.3</v>
      </c>
      <c r="J73" s="65">
        <v>11000</v>
      </c>
      <c r="K73" s="65">
        <f t="shared" si="1"/>
        <v>15462.3</v>
      </c>
    </row>
    <row r="74" spans="1:11" ht="18.75" customHeight="1">
      <c r="A74" s="132" t="s">
        <v>93</v>
      </c>
      <c r="B74" s="129" t="s">
        <v>94</v>
      </c>
      <c r="C74" s="61" t="s">
        <v>113</v>
      </c>
      <c r="D74" s="59" t="s">
        <v>12</v>
      </c>
      <c r="E74" s="59"/>
      <c r="F74" s="59">
        <v>675.5</v>
      </c>
      <c r="G74" s="59">
        <v>1</v>
      </c>
      <c r="H74" s="59">
        <v>675.5</v>
      </c>
      <c r="I74" s="65">
        <v>675.5</v>
      </c>
      <c r="J74" s="65"/>
      <c r="K74" s="65">
        <f t="shared" si="1"/>
        <v>675.5</v>
      </c>
    </row>
    <row r="75" spans="1:11" ht="29.25" customHeight="1">
      <c r="A75" s="133"/>
      <c r="B75" s="130"/>
      <c r="C75" s="61" t="s">
        <v>113</v>
      </c>
      <c r="D75" s="59" t="s">
        <v>13</v>
      </c>
      <c r="E75" s="59"/>
      <c r="F75" s="59"/>
      <c r="G75" s="59"/>
      <c r="H75" s="59"/>
      <c r="I75" s="65">
        <v>1770</v>
      </c>
      <c r="J75" s="66"/>
      <c r="K75" s="65">
        <f t="shared" si="1"/>
        <v>1770</v>
      </c>
    </row>
    <row r="76" spans="1:11" ht="29.25" customHeight="1">
      <c r="A76" s="133"/>
      <c r="B76" s="130"/>
      <c r="C76" s="61" t="s">
        <v>113</v>
      </c>
      <c r="D76" s="59" t="s">
        <v>14</v>
      </c>
      <c r="E76" s="59"/>
      <c r="F76" s="59"/>
      <c r="G76" s="59"/>
      <c r="H76" s="59"/>
      <c r="I76" s="65"/>
      <c r="J76" s="66"/>
      <c r="K76" s="65"/>
    </row>
    <row r="77" spans="1:11" ht="16.5" customHeight="1">
      <c r="A77" s="134"/>
      <c r="B77" s="131"/>
      <c r="C77" s="61" t="s">
        <v>113</v>
      </c>
      <c r="D77" s="59" t="s">
        <v>176</v>
      </c>
      <c r="E77" s="59"/>
      <c r="F77" s="59">
        <v>1140</v>
      </c>
      <c r="G77" s="59">
        <v>4</v>
      </c>
      <c r="H77" s="59">
        <v>1100</v>
      </c>
      <c r="I77" s="65">
        <v>1140</v>
      </c>
      <c r="J77" s="66"/>
      <c r="K77" s="65">
        <f t="shared" si="1"/>
        <v>1140</v>
      </c>
    </row>
    <row r="78" spans="1:11" ht="28.5">
      <c r="A78" s="5" t="s">
        <v>95</v>
      </c>
      <c r="B78" s="64" t="s">
        <v>96</v>
      </c>
      <c r="C78" s="61" t="s">
        <v>113</v>
      </c>
      <c r="D78" s="59" t="s">
        <v>13</v>
      </c>
      <c r="E78" s="59"/>
      <c r="F78" s="59"/>
      <c r="G78" s="59"/>
      <c r="H78" s="59"/>
      <c r="I78" s="65">
        <v>140</v>
      </c>
      <c r="J78" s="65">
        <v>350</v>
      </c>
      <c r="K78" s="65">
        <f t="shared" si="1"/>
        <v>490</v>
      </c>
    </row>
    <row r="79" spans="1:11" ht="28.5" customHeight="1">
      <c r="A79" s="117" t="s">
        <v>97</v>
      </c>
      <c r="B79" s="86" t="s">
        <v>98</v>
      </c>
      <c r="C79" s="61" t="s">
        <v>113</v>
      </c>
      <c r="D79" s="59" t="s">
        <v>13</v>
      </c>
      <c r="E79" s="59"/>
      <c r="F79" s="59"/>
      <c r="G79" s="59"/>
      <c r="H79" s="59"/>
      <c r="I79" s="65">
        <v>1000</v>
      </c>
      <c r="J79" s="65"/>
      <c r="K79" s="65">
        <f t="shared" si="1"/>
        <v>1000</v>
      </c>
    </row>
    <row r="80" spans="1:11" ht="42" customHeight="1">
      <c r="A80" s="118"/>
      <c r="B80" s="87"/>
      <c r="C80" s="61" t="s">
        <v>113</v>
      </c>
      <c r="D80" s="59" t="s">
        <v>14</v>
      </c>
      <c r="E80" s="59"/>
      <c r="F80" s="59"/>
      <c r="G80" s="59"/>
      <c r="H80" s="59"/>
      <c r="I80" s="65">
        <v>86</v>
      </c>
      <c r="J80" s="65"/>
      <c r="K80" s="65">
        <f t="shared" si="1"/>
        <v>86</v>
      </c>
    </row>
    <row r="81" spans="1:11" ht="42.75">
      <c r="A81" s="5" t="s">
        <v>99</v>
      </c>
      <c r="B81" s="64" t="s">
        <v>100</v>
      </c>
      <c r="C81" s="61" t="s">
        <v>113</v>
      </c>
      <c r="D81" s="59" t="s">
        <v>14</v>
      </c>
      <c r="E81" s="59"/>
      <c r="F81" s="59"/>
      <c r="G81" s="59"/>
      <c r="H81" s="59"/>
      <c r="I81" s="65"/>
      <c r="J81" s="66"/>
      <c r="K81" s="65">
        <f t="shared" si="1"/>
        <v>0</v>
      </c>
    </row>
    <row r="82" spans="1:11" ht="28.5">
      <c r="A82" s="5" t="s">
        <v>101</v>
      </c>
      <c r="B82" s="64" t="s">
        <v>102</v>
      </c>
      <c r="C82" s="61" t="s">
        <v>113</v>
      </c>
      <c r="D82" s="66"/>
      <c r="E82" s="66"/>
      <c r="F82" s="66"/>
      <c r="G82" s="66"/>
      <c r="H82" s="66"/>
      <c r="I82" s="66"/>
      <c r="J82" s="66"/>
      <c r="K82" s="66"/>
    </row>
    <row r="83" spans="1:11" ht="28.5">
      <c r="A83" s="5" t="s">
        <v>103</v>
      </c>
      <c r="B83" s="64" t="s">
        <v>104</v>
      </c>
      <c r="C83" s="61" t="s">
        <v>113</v>
      </c>
      <c r="D83" s="66"/>
      <c r="E83" s="66"/>
      <c r="F83" s="66"/>
      <c r="G83" s="66"/>
      <c r="H83" s="66"/>
      <c r="I83" s="66"/>
      <c r="J83" s="66"/>
      <c r="K83" s="66"/>
    </row>
    <row r="84" spans="1:11" ht="42" customHeight="1">
      <c r="A84" s="124" t="s">
        <v>105</v>
      </c>
      <c r="B84" s="96" t="s">
        <v>177</v>
      </c>
      <c r="C84" s="61" t="s">
        <v>113</v>
      </c>
      <c r="D84" s="59" t="s">
        <v>13</v>
      </c>
      <c r="E84" s="59"/>
      <c r="F84" s="59"/>
      <c r="G84" s="59"/>
      <c r="H84" s="59"/>
      <c r="I84" s="65">
        <v>42</v>
      </c>
      <c r="J84" s="66"/>
      <c r="K84" s="65">
        <f>SUM(I84:J84)</f>
        <v>42</v>
      </c>
    </row>
    <row r="85" spans="1:11" ht="60" customHeight="1">
      <c r="A85" s="124"/>
      <c r="B85" s="96"/>
      <c r="C85" s="61" t="s">
        <v>113</v>
      </c>
      <c r="D85" s="59" t="s">
        <v>14</v>
      </c>
      <c r="E85" s="59"/>
      <c r="F85" s="59"/>
      <c r="G85" s="59"/>
      <c r="H85" s="59"/>
      <c r="I85" s="65">
        <f>20</f>
        <v>20</v>
      </c>
      <c r="J85" s="66"/>
      <c r="K85" s="65">
        <f>SUM(I85:J85)</f>
        <v>20</v>
      </c>
    </row>
    <row r="86" spans="1:11" ht="35.25" customHeight="1">
      <c r="A86" s="5" t="s">
        <v>107</v>
      </c>
      <c r="B86" s="64" t="s">
        <v>108</v>
      </c>
      <c r="C86" s="61" t="s">
        <v>113</v>
      </c>
      <c r="D86" s="66"/>
      <c r="E86" s="66"/>
      <c r="F86" s="66"/>
      <c r="G86" s="66"/>
      <c r="H86" s="66"/>
      <c r="I86" s="66"/>
      <c r="J86" s="66"/>
      <c r="K86" s="66"/>
    </row>
    <row r="87" spans="1:11" ht="49.5" customHeight="1">
      <c r="A87" s="49" t="s">
        <v>167</v>
      </c>
      <c r="B87" s="56" t="s">
        <v>172</v>
      </c>
      <c r="C87" s="61" t="s">
        <v>113</v>
      </c>
      <c r="D87" s="59" t="s">
        <v>14</v>
      </c>
      <c r="E87" s="66"/>
      <c r="F87" s="66"/>
      <c r="G87" s="66"/>
      <c r="H87" s="66"/>
      <c r="I87" s="66">
        <v>211</v>
      </c>
      <c r="J87" s="51">
        <v>3450</v>
      </c>
      <c r="K87" s="66">
        <f>I87+J87</f>
        <v>3661</v>
      </c>
    </row>
    <row r="88" spans="1:11" ht="29.25" customHeight="1">
      <c r="A88" s="18" t="s">
        <v>168</v>
      </c>
      <c r="B88" s="56" t="s">
        <v>173</v>
      </c>
      <c r="C88" s="61" t="s">
        <v>113</v>
      </c>
      <c r="D88" s="59" t="s">
        <v>176</v>
      </c>
      <c r="E88" s="66"/>
      <c r="F88" s="66"/>
      <c r="G88" s="66"/>
      <c r="H88" s="66"/>
      <c r="I88" s="66">
        <v>500</v>
      </c>
      <c r="J88" s="66"/>
      <c r="K88" s="66">
        <v>500</v>
      </c>
    </row>
    <row r="89" spans="1:11" ht="48" customHeight="1">
      <c r="A89" s="54" t="s">
        <v>174</v>
      </c>
      <c r="B89" s="56" t="s">
        <v>175</v>
      </c>
      <c r="C89" s="61" t="s">
        <v>113</v>
      </c>
      <c r="D89" s="59" t="s">
        <v>14</v>
      </c>
      <c r="E89" s="66"/>
      <c r="F89" s="66"/>
      <c r="G89" s="66"/>
      <c r="H89" s="66"/>
      <c r="I89" s="66"/>
      <c r="J89" s="51">
        <v>250</v>
      </c>
      <c r="K89" s="66">
        <f>I89+J89</f>
        <v>250</v>
      </c>
    </row>
    <row r="90" spans="1:11" ht="14.25">
      <c r="A90" s="117"/>
      <c r="B90" s="135" t="s">
        <v>116</v>
      </c>
      <c r="C90" s="79" t="s">
        <v>113</v>
      </c>
      <c r="D90" s="59" t="s">
        <v>12</v>
      </c>
      <c r="E90" s="59"/>
      <c r="F90" s="59">
        <f>F10+F15+F18+F22+F26+F29+F36+F54+F56+F58+F72+F74</f>
        <v>5744.2</v>
      </c>
      <c r="G90" s="59"/>
      <c r="H90" s="59">
        <f>H10+H15+H18+H22+H26+H29+H36+H54+H56+H58+H72+H74</f>
        <v>5369.5</v>
      </c>
      <c r="I90" s="62">
        <f>I26+I29+I36+I54+I56+I58+I72+I74</f>
        <v>5744.2</v>
      </c>
      <c r="J90" s="62">
        <v>0</v>
      </c>
      <c r="K90" s="65">
        <f>SUM(I90:J90)</f>
        <v>5744.2</v>
      </c>
    </row>
    <row r="91" spans="1:11" ht="28.5">
      <c r="A91" s="138"/>
      <c r="B91" s="136"/>
      <c r="C91" s="79" t="s">
        <v>113</v>
      </c>
      <c r="D91" s="59" t="s">
        <v>13</v>
      </c>
      <c r="E91" s="59"/>
      <c r="F91" s="59">
        <f>F16+F42+F23+F60+F39</f>
        <v>2371.659</v>
      </c>
      <c r="G91" s="59"/>
      <c r="H91" s="59">
        <f>H16+H42+H23+H60+H37+H27+H19+H39</f>
        <v>2956.984</v>
      </c>
      <c r="I91" s="65">
        <f>I16+I19+I23+I30+I32+I33+I37+I39+I40+I42+I43+I44+I55+I57+I60+I67+I70+I71+I73+I75+I78+I79+I84</f>
        <v>14156.265000000001</v>
      </c>
      <c r="J91" s="65">
        <f>J16+J19+J23+J27+J30+J32+J33+J68+J69+J70+J71+J73+J78</f>
        <v>20613</v>
      </c>
      <c r="K91" s="65">
        <f>K16+K19+K23+K27+K30+K32+K33+K37+K39+K40+K42+K43+K44+K55+K57+K60+K67+K68+K69+K70+K71+K73+K75+K78+K79+K84</f>
        <v>34769.265</v>
      </c>
    </row>
    <row r="92" spans="1:12" ht="42.75">
      <c r="A92" s="138"/>
      <c r="B92" s="136"/>
      <c r="C92" s="79" t="s">
        <v>113</v>
      </c>
      <c r="D92" s="59" t="s">
        <v>14</v>
      </c>
      <c r="E92" s="59"/>
      <c r="F92" s="59"/>
      <c r="G92" s="59"/>
      <c r="H92" s="59"/>
      <c r="I92" s="65">
        <f>I17+I34+I45+I62+I80+I85+I87</f>
        <v>1135</v>
      </c>
      <c r="J92" s="65">
        <f>J17+J24+J64+J87+J89</f>
        <v>3923</v>
      </c>
      <c r="K92" s="65">
        <f>K17+K24+K34+K45+K62+K64+K80+K85+K87+K89</f>
        <v>5058</v>
      </c>
      <c r="L92"/>
    </row>
    <row r="93" spans="1:12" ht="14.25">
      <c r="A93" s="138"/>
      <c r="B93" s="136"/>
      <c r="C93" s="79" t="s">
        <v>113</v>
      </c>
      <c r="D93" s="59" t="s">
        <v>176</v>
      </c>
      <c r="E93" s="59"/>
      <c r="F93" s="59">
        <f>F76+F12</f>
        <v>250</v>
      </c>
      <c r="G93" s="59"/>
      <c r="H93" s="59">
        <f>H76+H12</f>
        <v>192</v>
      </c>
      <c r="I93" s="65">
        <f>I13+I77+I88</f>
        <v>1890</v>
      </c>
      <c r="J93" s="65">
        <v>0</v>
      </c>
      <c r="K93" s="65">
        <f>SUM(I93:J93)</f>
        <v>1890</v>
      </c>
      <c r="L93"/>
    </row>
    <row r="94" spans="1:11" ht="14.25">
      <c r="A94" s="118"/>
      <c r="B94" s="137"/>
      <c r="C94" s="79" t="s">
        <v>113</v>
      </c>
      <c r="D94" s="59" t="s">
        <v>178</v>
      </c>
      <c r="E94" s="59"/>
      <c r="F94" s="59">
        <f>F77+F13</f>
        <v>1390</v>
      </c>
      <c r="G94" s="59"/>
      <c r="H94" s="59">
        <f>H77+H13</f>
        <v>1292</v>
      </c>
      <c r="I94" s="65">
        <f>SUM(I90:I93)</f>
        <v>22925.465</v>
      </c>
      <c r="J94" s="65">
        <f>SUM(J91:J93)</f>
        <v>24536</v>
      </c>
      <c r="K94" s="65">
        <f>SUM(K90:K93)</f>
        <v>47461.465</v>
      </c>
    </row>
    <row r="95" spans="1:11" ht="20.25" customHeight="1">
      <c r="A95" s="21">
        <v>2</v>
      </c>
      <c r="B95" s="146" t="s">
        <v>139</v>
      </c>
      <c r="C95" s="147"/>
      <c r="D95" s="147"/>
      <c r="E95" s="147"/>
      <c r="F95" s="147"/>
      <c r="G95" s="147"/>
      <c r="H95" s="148"/>
      <c r="I95" s="74"/>
      <c r="J95" s="74"/>
      <c r="K95" s="74"/>
    </row>
    <row r="96" spans="1:11" ht="46.5" customHeight="1">
      <c r="A96" s="5"/>
      <c r="B96" s="64" t="s">
        <v>109</v>
      </c>
      <c r="C96" s="69" t="s">
        <v>113</v>
      </c>
      <c r="D96" s="73" t="s">
        <v>14</v>
      </c>
      <c r="E96" s="59"/>
      <c r="F96" s="59">
        <v>0</v>
      </c>
      <c r="G96" s="59"/>
      <c r="H96" s="59"/>
      <c r="I96" s="66">
        <v>40</v>
      </c>
      <c r="J96" s="51">
        <v>100</v>
      </c>
      <c r="K96" s="65">
        <v>140</v>
      </c>
    </row>
    <row r="97" spans="1:11" ht="47.25" customHeight="1">
      <c r="A97" s="5"/>
      <c r="B97" s="73" t="s">
        <v>117</v>
      </c>
      <c r="C97" s="79" t="s">
        <v>113</v>
      </c>
      <c r="D97" s="59" t="s">
        <v>14</v>
      </c>
      <c r="E97" s="59"/>
      <c r="F97" s="59">
        <v>0</v>
      </c>
      <c r="G97" s="59"/>
      <c r="H97" s="59"/>
      <c r="I97" s="66">
        <f>I96</f>
        <v>40</v>
      </c>
      <c r="J97" s="66">
        <f>J96</f>
        <v>100</v>
      </c>
      <c r="K97" s="65">
        <f>SUM(I97:J97)</f>
        <v>140</v>
      </c>
    </row>
    <row r="98" spans="1:11" ht="14.25">
      <c r="A98" s="127"/>
      <c r="B98" s="139" t="s">
        <v>118</v>
      </c>
      <c r="C98" s="142" t="s">
        <v>113</v>
      </c>
      <c r="D98" s="80" t="s">
        <v>120</v>
      </c>
      <c r="E98" s="80"/>
      <c r="F98" s="80">
        <f>F99+F100+F102</f>
        <v>9505.859</v>
      </c>
      <c r="G98" s="80">
        <f>G99+G100+G102</f>
        <v>0</v>
      </c>
      <c r="H98" s="80">
        <f>H99+H100+H102</f>
        <v>9618.484</v>
      </c>
      <c r="I98" s="81">
        <f>I99+I100+I101+I102</f>
        <v>22965.465</v>
      </c>
      <c r="J98" s="81">
        <f>J99+J100+J101+J102</f>
        <v>24636</v>
      </c>
      <c r="K98" s="81">
        <f>K99+K100+K101+K102</f>
        <v>47601.465</v>
      </c>
    </row>
    <row r="99" spans="1:11" ht="14.25">
      <c r="A99" s="127"/>
      <c r="B99" s="140"/>
      <c r="C99" s="142"/>
      <c r="D99" s="80" t="s">
        <v>12</v>
      </c>
      <c r="E99" s="80"/>
      <c r="F99" s="80">
        <f aca="true" t="shared" si="2" ref="F99:I100">F90</f>
        <v>5744.2</v>
      </c>
      <c r="G99" s="80">
        <f t="shared" si="2"/>
        <v>0</v>
      </c>
      <c r="H99" s="80">
        <f t="shared" si="2"/>
        <v>5369.5</v>
      </c>
      <c r="I99" s="81">
        <f t="shared" si="2"/>
        <v>5744.2</v>
      </c>
      <c r="J99" s="81">
        <f>J90</f>
        <v>0</v>
      </c>
      <c r="K99" s="81">
        <f>K90</f>
        <v>5744.2</v>
      </c>
    </row>
    <row r="100" spans="1:11" ht="25.5">
      <c r="A100" s="127"/>
      <c r="B100" s="140"/>
      <c r="C100" s="142"/>
      <c r="D100" s="80" t="s">
        <v>13</v>
      </c>
      <c r="E100" s="80"/>
      <c r="F100" s="80">
        <f t="shared" si="2"/>
        <v>2371.659</v>
      </c>
      <c r="G100" s="80">
        <f t="shared" si="2"/>
        <v>0</v>
      </c>
      <c r="H100" s="80">
        <f t="shared" si="2"/>
        <v>2956.984</v>
      </c>
      <c r="I100" s="81">
        <f t="shared" si="2"/>
        <v>14156.265000000001</v>
      </c>
      <c r="J100" s="81">
        <f>J91</f>
        <v>20613</v>
      </c>
      <c r="K100" s="81">
        <f>K91</f>
        <v>34769.265</v>
      </c>
    </row>
    <row r="101" spans="1:11" ht="38.25">
      <c r="A101" s="127"/>
      <c r="B101" s="140"/>
      <c r="C101" s="142"/>
      <c r="D101" s="80" t="s">
        <v>14</v>
      </c>
      <c r="E101" s="80"/>
      <c r="F101" s="80">
        <f>F92</f>
        <v>0</v>
      </c>
      <c r="G101" s="80">
        <f>G92</f>
        <v>0</v>
      </c>
      <c r="H101" s="80">
        <f>H92</f>
        <v>0</v>
      </c>
      <c r="I101" s="81">
        <f>I92+I97</f>
        <v>1175</v>
      </c>
      <c r="J101" s="81">
        <f>J92+J97</f>
        <v>4023</v>
      </c>
      <c r="K101" s="81">
        <f>K92+K97</f>
        <v>5198</v>
      </c>
    </row>
    <row r="102" spans="1:11" ht="14.25">
      <c r="A102" s="128"/>
      <c r="B102" s="141"/>
      <c r="C102" s="142"/>
      <c r="D102" s="80" t="s">
        <v>176</v>
      </c>
      <c r="E102" s="80"/>
      <c r="F102" s="80">
        <f>F94</f>
        <v>1390</v>
      </c>
      <c r="G102" s="80">
        <f>G94</f>
        <v>0</v>
      </c>
      <c r="H102" s="80">
        <f>H94</f>
        <v>1292</v>
      </c>
      <c r="I102" s="81">
        <f>I93</f>
        <v>1890</v>
      </c>
      <c r="J102" s="81">
        <v>0</v>
      </c>
      <c r="K102" s="81">
        <f>SUM(I102:J102)</f>
        <v>1890</v>
      </c>
    </row>
    <row r="103" spans="2:11" ht="14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</sheetData>
  <mergeCells count="65">
    <mergeCell ref="C36:C37"/>
    <mergeCell ref="B18:B20"/>
    <mergeCell ref="C54:C55"/>
    <mergeCell ref="B36:B37"/>
    <mergeCell ref="B25:H25"/>
    <mergeCell ref="B35:H35"/>
    <mergeCell ref="B21:H21"/>
    <mergeCell ref="C98:C102"/>
    <mergeCell ref="B54:B55"/>
    <mergeCell ref="C40:C41"/>
    <mergeCell ref="B63:H63"/>
    <mergeCell ref="B95:H95"/>
    <mergeCell ref="C56:C57"/>
    <mergeCell ref="I5:J5"/>
    <mergeCell ref="K5:K6"/>
    <mergeCell ref="A98:A102"/>
    <mergeCell ref="B74:B77"/>
    <mergeCell ref="A74:A77"/>
    <mergeCell ref="B90:B94"/>
    <mergeCell ref="A79:A80"/>
    <mergeCell ref="B79:B80"/>
    <mergeCell ref="A90:A94"/>
    <mergeCell ref="B98:B102"/>
    <mergeCell ref="A84:A85"/>
    <mergeCell ref="A51:A52"/>
    <mergeCell ref="B51:B52"/>
    <mergeCell ref="C51:C52"/>
    <mergeCell ref="B84:B85"/>
    <mergeCell ref="B72:B73"/>
    <mergeCell ref="A72:A73"/>
    <mergeCell ref="C58:C59"/>
    <mergeCell ref="C60:C61"/>
    <mergeCell ref="A54:A55"/>
    <mergeCell ref="A36:A37"/>
    <mergeCell ref="A58:A59"/>
    <mergeCell ref="B58:B59"/>
    <mergeCell ref="B29:B31"/>
    <mergeCell ref="A60:A61"/>
    <mergeCell ref="B60:B61"/>
    <mergeCell ref="A40:A41"/>
    <mergeCell ref="B40:B41"/>
    <mergeCell ref="A56:A57"/>
    <mergeCell ref="B56:B57"/>
    <mergeCell ref="A5:A6"/>
    <mergeCell ref="B5:B6"/>
    <mergeCell ref="C5:C6"/>
    <mergeCell ref="D5:D6"/>
    <mergeCell ref="B8:F8"/>
    <mergeCell ref="E5:F5"/>
    <mergeCell ref="G5:H5"/>
    <mergeCell ref="A33:A34"/>
    <mergeCell ref="B33:B34"/>
    <mergeCell ref="C33:C34"/>
    <mergeCell ref="A22:A24"/>
    <mergeCell ref="B22:B24"/>
    <mergeCell ref="A26:A28"/>
    <mergeCell ref="B26:B28"/>
    <mergeCell ref="A18:A20"/>
    <mergeCell ref="A29:A31"/>
    <mergeCell ref="C29:C31"/>
    <mergeCell ref="A10:A13"/>
    <mergeCell ref="B10:B13"/>
    <mergeCell ref="A15:A17"/>
    <mergeCell ref="B15:B17"/>
    <mergeCell ref="B14:H1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34"/>
  <sheetViews>
    <sheetView workbookViewId="0" topLeftCell="A10">
      <selection activeCell="G35" sqref="G35"/>
    </sheetView>
  </sheetViews>
  <sheetFormatPr defaultColWidth="9.00390625" defaultRowHeight="12.75"/>
  <cols>
    <col min="2" max="2" width="11.125" style="0" customWidth="1"/>
  </cols>
  <sheetData>
    <row r="7" ht="12.75">
      <c r="A7" t="s">
        <v>121</v>
      </c>
    </row>
    <row r="10" spans="1:5" ht="12.75">
      <c r="A10" s="20" t="s">
        <v>122</v>
      </c>
      <c r="B10" s="20" t="s">
        <v>123</v>
      </c>
      <c r="C10" s="20" t="s">
        <v>124</v>
      </c>
      <c r="D10" s="20" t="s">
        <v>125</v>
      </c>
      <c r="E10" s="20" t="s">
        <v>126</v>
      </c>
    </row>
    <row r="11" spans="1:5" ht="12.75">
      <c r="A11" s="20">
        <v>226</v>
      </c>
      <c r="B11" s="20">
        <v>20000</v>
      </c>
      <c r="C11" s="20">
        <v>20000</v>
      </c>
      <c r="D11" s="20"/>
      <c r="E11" s="20">
        <v>0</v>
      </c>
    </row>
    <row r="12" spans="1:5" ht="12.75">
      <c r="A12" s="20">
        <v>310</v>
      </c>
      <c r="B12" s="20">
        <v>370000</v>
      </c>
      <c r="C12" s="20">
        <v>370000</v>
      </c>
      <c r="D12" s="20">
        <v>205359</v>
      </c>
      <c r="E12" s="20"/>
    </row>
    <row r="13" spans="1:5" ht="12.75">
      <c r="A13" s="20">
        <v>341</v>
      </c>
      <c r="B13" s="20">
        <v>385000</v>
      </c>
      <c r="C13" s="20">
        <v>570000</v>
      </c>
      <c r="D13" s="20"/>
      <c r="E13" s="20">
        <v>0</v>
      </c>
    </row>
    <row r="14" spans="1:5" ht="12.75">
      <c r="A14" s="20">
        <v>3446</v>
      </c>
      <c r="B14" s="20">
        <v>40000</v>
      </c>
      <c r="C14" s="20">
        <v>40000</v>
      </c>
      <c r="D14" s="20"/>
      <c r="E14" s="20">
        <v>0</v>
      </c>
    </row>
    <row r="15" spans="1:5" ht="12.75">
      <c r="A15" s="20" t="s">
        <v>127</v>
      </c>
      <c r="B15" s="20">
        <f>B11+B12+B13+B14</f>
        <v>815000</v>
      </c>
      <c r="C15" s="20">
        <f>C11+C12+C13+C14</f>
        <v>1000000</v>
      </c>
      <c r="D15" s="20">
        <f>D11+D12+D13+D14</f>
        <v>205359</v>
      </c>
      <c r="E15" s="20">
        <f>E11+E12+E13+E14</f>
        <v>0</v>
      </c>
    </row>
    <row r="18" ht="12.75">
      <c r="A18" t="s">
        <v>128</v>
      </c>
    </row>
    <row r="19" ht="12.75">
      <c r="A19" t="s">
        <v>129</v>
      </c>
    </row>
    <row r="22" spans="1:5" ht="12.75">
      <c r="A22" s="20" t="s">
        <v>122</v>
      </c>
      <c r="B22" s="20" t="s">
        <v>123</v>
      </c>
      <c r="C22" s="20" t="s">
        <v>124</v>
      </c>
      <c r="D22" s="20" t="s">
        <v>125</v>
      </c>
      <c r="E22" s="20" t="s">
        <v>126</v>
      </c>
    </row>
    <row r="23" spans="1:5" ht="12.75">
      <c r="A23" s="20">
        <v>226</v>
      </c>
      <c r="B23" s="20">
        <v>25000</v>
      </c>
      <c r="C23" s="20">
        <v>25000</v>
      </c>
      <c r="D23" s="20">
        <v>0</v>
      </c>
      <c r="E23" s="20"/>
    </row>
    <row r="24" spans="1:5" ht="12.75">
      <c r="A24" s="20">
        <v>341</v>
      </c>
      <c r="B24" s="20">
        <v>11000</v>
      </c>
      <c r="C24" s="20">
        <v>15000</v>
      </c>
      <c r="D24" s="20">
        <v>0</v>
      </c>
      <c r="E24" s="20"/>
    </row>
    <row r="25" spans="1:5" ht="12.75">
      <c r="A25" s="20" t="s">
        <v>127</v>
      </c>
      <c r="B25" s="20">
        <f>B23+B24</f>
        <v>36000</v>
      </c>
      <c r="C25" s="20">
        <f>C23+C24</f>
        <v>40000</v>
      </c>
      <c r="D25" s="20">
        <f>D23+D24</f>
        <v>0</v>
      </c>
      <c r="E25" s="20">
        <f>E23+E24</f>
        <v>0</v>
      </c>
    </row>
    <row r="28" ht="12.75">
      <c r="A28" t="s">
        <v>130</v>
      </c>
    </row>
    <row r="30" spans="1:5" ht="12.75">
      <c r="A30" s="20" t="s">
        <v>122</v>
      </c>
      <c r="B30" s="20" t="s">
        <v>123</v>
      </c>
      <c r="C30" s="20" t="s">
        <v>124</v>
      </c>
      <c r="D30" s="20" t="s">
        <v>125</v>
      </c>
      <c r="E30" s="20" t="s">
        <v>126</v>
      </c>
    </row>
    <row r="31" spans="1:5" ht="12.75">
      <c r="A31" s="20">
        <v>341</v>
      </c>
      <c r="B31" s="20">
        <v>572000</v>
      </c>
      <c r="C31" s="20">
        <v>572000</v>
      </c>
      <c r="D31" s="20"/>
      <c r="E31" s="20"/>
    </row>
    <row r="32" spans="1:5" ht="12.75">
      <c r="A32" s="20">
        <v>343</v>
      </c>
      <c r="B32" s="20">
        <v>9000</v>
      </c>
      <c r="C32" s="20">
        <v>9000</v>
      </c>
      <c r="D32" s="20"/>
      <c r="E32" s="20"/>
    </row>
    <row r="33" spans="1:5" ht="12.75">
      <c r="A33" s="20">
        <v>3446</v>
      </c>
      <c r="B33" s="20">
        <v>94000</v>
      </c>
      <c r="C33" s="20">
        <v>94000</v>
      </c>
      <c r="D33" s="20"/>
      <c r="E33" s="20"/>
    </row>
    <row r="34" spans="1:5" ht="12.75">
      <c r="A34" s="20" t="s">
        <v>127</v>
      </c>
      <c r="B34" s="20">
        <f>B31+B32+B33</f>
        <v>675000</v>
      </c>
      <c r="C34" s="20">
        <f>C31+C32+C33</f>
        <v>675000</v>
      </c>
      <c r="D34" s="20">
        <f>D31+D32+D33</f>
        <v>0</v>
      </c>
      <c r="E34" s="20">
        <f>E31+E32+E33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60" workbookViewId="0" topLeftCell="A1">
      <selection activeCell="C12" sqref="C12"/>
    </sheetView>
  </sheetViews>
  <sheetFormatPr defaultColWidth="9.00390625" defaultRowHeight="12.75"/>
  <cols>
    <col min="1" max="1" width="10.125" style="1" bestFit="1" customWidth="1"/>
    <col min="2" max="2" width="55.25390625" style="2" customWidth="1"/>
    <col min="3" max="3" width="14.25390625" style="2" customWidth="1"/>
    <col min="4" max="4" width="31.00390625" style="2" customWidth="1"/>
    <col min="5" max="7" width="16.375" style="2" customWidth="1"/>
    <col min="8" max="16384" width="9.125" style="2" customWidth="1"/>
  </cols>
  <sheetData>
    <row r="1" ht="15">
      <c r="C1" s="3" t="s">
        <v>0</v>
      </c>
    </row>
    <row r="2" ht="15">
      <c r="C2" s="3" t="s">
        <v>1</v>
      </c>
    </row>
    <row r="3" ht="15">
      <c r="C3" s="3" t="s">
        <v>2</v>
      </c>
    </row>
    <row r="5" spans="1:7" ht="28.5" customHeight="1">
      <c r="A5" s="114" t="s">
        <v>3</v>
      </c>
      <c r="B5" s="114" t="s">
        <v>4</v>
      </c>
      <c r="C5" s="114" t="s">
        <v>5</v>
      </c>
      <c r="D5" s="114" t="s">
        <v>6</v>
      </c>
      <c r="E5" s="114" t="s">
        <v>7</v>
      </c>
      <c r="F5" s="114"/>
      <c r="G5" s="114" t="s">
        <v>112</v>
      </c>
    </row>
    <row r="6" spans="1:7" ht="14.25">
      <c r="A6" s="115"/>
      <c r="B6" s="163"/>
      <c r="C6" s="163"/>
      <c r="D6" s="163"/>
      <c r="E6" s="5" t="s">
        <v>8</v>
      </c>
      <c r="F6" s="5" t="s">
        <v>9</v>
      </c>
      <c r="G6" s="163"/>
    </row>
    <row r="7" spans="1:7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4.25">
      <c r="A8" s="166" t="s">
        <v>10</v>
      </c>
      <c r="B8" s="106"/>
      <c r="C8" s="106"/>
      <c r="D8" s="106"/>
      <c r="E8" s="106"/>
      <c r="F8" s="106"/>
      <c r="G8" s="106"/>
    </row>
    <row r="9" spans="1:7" ht="15">
      <c r="A9" s="5" t="s">
        <v>110</v>
      </c>
      <c r="B9" s="160" t="s">
        <v>111</v>
      </c>
      <c r="C9" s="160"/>
      <c r="D9" s="160"/>
      <c r="E9" s="160"/>
      <c r="F9" s="160"/>
      <c r="G9" s="160"/>
    </row>
    <row r="10" spans="1:7" ht="15" customHeight="1">
      <c r="A10" s="114" t="s">
        <v>11</v>
      </c>
      <c r="B10" s="161" t="s">
        <v>114</v>
      </c>
      <c r="C10" s="9" t="s">
        <v>113</v>
      </c>
      <c r="D10" s="4" t="s">
        <v>12</v>
      </c>
      <c r="E10" s="8"/>
      <c r="F10" s="8"/>
      <c r="G10" s="8"/>
    </row>
    <row r="11" spans="1:7" ht="15" customHeight="1">
      <c r="A11" s="115"/>
      <c r="B11" s="163"/>
      <c r="C11" s="9" t="s">
        <v>113</v>
      </c>
      <c r="D11" s="4" t="s">
        <v>13</v>
      </c>
      <c r="E11" s="8"/>
      <c r="F11" s="8"/>
      <c r="G11" s="8"/>
    </row>
    <row r="12" spans="1:7" ht="30" customHeight="1">
      <c r="A12" s="115"/>
      <c r="B12" s="163"/>
      <c r="C12" s="9" t="s">
        <v>113</v>
      </c>
      <c r="D12" s="4" t="s">
        <v>14</v>
      </c>
      <c r="E12" s="9">
        <v>250</v>
      </c>
      <c r="F12" s="8"/>
      <c r="G12" s="9">
        <f>SUM(E12:F12)</f>
        <v>250</v>
      </c>
    </row>
    <row r="13" spans="1:7" ht="15">
      <c r="A13" s="10" t="s">
        <v>15</v>
      </c>
      <c r="B13" s="160" t="s">
        <v>16</v>
      </c>
      <c r="C13" s="160"/>
      <c r="D13" s="160"/>
      <c r="E13" s="160"/>
      <c r="F13" s="160"/>
      <c r="G13" s="160"/>
    </row>
    <row r="14" spans="1:7" ht="15" customHeight="1">
      <c r="A14" s="114" t="s">
        <v>17</v>
      </c>
      <c r="B14" s="161" t="s">
        <v>18</v>
      </c>
      <c r="C14" s="9" t="s">
        <v>113</v>
      </c>
      <c r="D14" s="4" t="s">
        <v>12</v>
      </c>
      <c r="E14" s="8"/>
      <c r="F14" s="8"/>
      <c r="G14" s="8"/>
    </row>
    <row r="15" spans="1:7" ht="15" customHeight="1">
      <c r="A15" s="115"/>
      <c r="B15" s="163"/>
      <c r="C15" s="9" t="s">
        <v>113</v>
      </c>
      <c r="D15" s="4" t="s">
        <v>13</v>
      </c>
      <c r="E15" s="9">
        <v>1500</v>
      </c>
      <c r="F15" s="9">
        <v>3000</v>
      </c>
      <c r="G15" s="9">
        <f>SUM(E15:F15)</f>
        <v>4500</v>
      </c>
    </row>
    <row r="16" spans="1:7" ht="30" customHeight="1">
      <c r="A16" s="115"/>
      <c r="B16" s="163"/>
      <c r="C16" s="9" t="s">
        <v>113</v>
      </c>
      <c r="D16" s="4" t="s">
        <v>14</v>
      </c>
      <c r="E16" s="9">
        <v>30</v>
      </c>
      <c r="F16" s="9">
        <v>8</v>
      </c>
      <c r="G16" s="9">
        <f>SUM(E16:F16)</f>
        <v>38</v>
      </c>
    </row>
    <row r="17" spans="1:7" ht="15" customHeight="1">
      <c r="A17" s="114" t="s">
        <v>19</v>
      </c>
      <c r="B17" s="114" t="s">
        <v>20</v>
      </c>
      <c r="C17" s="9" t="s">
        <v>113</v>
      </c>
      <c r="D17" s="4" t="s">
        <v>12</v>
      </c>
      <c r="E17" s="9"/>
      <c r="F17" s="8"/>
      <c r="G17" s="8"/>
    </row>
    <row r="18" spans="1:7" ht="15" customHeight="1">
      <c r="A18" s="115"/>
      <c r="B18" s="115"/>
      <c r="C18" s="9" t="s">
        <v>113</v>
      </c>
      <c r="D18" s="4" t="s">
        <v>13</v>
      </c>
      <c r="E18" s="9">
        <v>2000</v>
      </c>
      <c r="F18" s="9">
        <v>4600</v>
      </c>
      <c r="G18" s="9">
        <f>SUM(E18:F18)</f>
        <v>6600</v>
      </c>
    </row>
    <row r="19" spans="1:7" ht="30" customHeight="1">
      <c r="A19" s="115"/>
      <c r="B19" s="115"/>
      <c r="C19" s="9" t="s">
        <v>113</v>
      </c>
      <c r="D19" s="4" t="s">
        <v>14</v>
      </c>
      <c r="E19" s="9">
        <v>20</v>
      </c>
      <c r="F19" s="8"/>
      <c r="G19" s="9">
        <f>SUM(E19:F19)</f>
        <v>20</v>
      </c>
    </row>
    <row r="20" spans="1:7" ht="30" customHeight="1">
      <c r="A20" s="10" t="s">
        <v>21</v>
      </c>
      <c r="B20" s="160" t="s">
        <v>119</v>
      </c>
      <c r="C20" s="160"/>
      <c r="D20" s="160"/>
      <c r="E20" s="160"/>
      <c r="F20" s="160"/>
      <c r="G20" s="160"/>
    </row>
    <row r="21" spans="1:7" ht="14.25">
      <c r="A21" s="114" t="s">
        <v>22</v>
      </c>
      <c r="B21" s="161" t="s">
        <v>23</v>
      </c>
      <c r="C21" s="9" t="s">
        <v>113</v>
      </c>
      <c r="D21" s="4" t="s">
        <v>12</v>
      </c>
      <c r="E21" s="8"/>
      <c r="F21" s="8"/>
      <c r="G21" s="8"/>
    </row>
    <row r="22" spans="1:7" ht="14.25">
      <c r="A22" s="115"/>
      <c r="B22" s="163"/>
      <c r="C22" s="9" t="s">
        <v>113</v>
      </c>
      <c r="D22" s="4" t="s">
        <v>13</v>
      </c>
      <c r="E22" s="9">
        <v>10</v>
      </c>
      <c r="F22" s="9">
        <v>30</v>
      </c>
      <c r="G22" s="9">
        <f>SUM(E22:F22)</f>
        <v>40</v>
      </c>
    </row>
    <row r="23" spans="1:7" ht="28.5">
      <c r="A23" s="115"/>
      <c r="B23" s="163"/>
      <c r="C23" s="9" t="s">
        <v>113</v>
      </c>
      <c r="D23" s="4" t="s">
        <v>14</v>
      </c>
      <c r="E23" s="9">
        <v>12</v>
      </c>
      <c r="F23" s="9">
        <v>15</v>
      </c>
      <c r="G23" s="9">
        <f>SUM(E23:F23)</f>
        <v>27</v>
      </c>
    </row>
    <row r="24" spans="1:7" ht="15">
      <c r="A24" s="10" t="s">
        <v>24</v>
      </c>
      <c r="B24" s="160" t="s">
        <v>25</v>
      </c>
      <c r="C24" s="160"/>
      <c r="D24" s="160"/>
      <c r="E24" s="160"/>
      <c r="F24" s="160"/>
      <c r="G24" s="160"/>
    </row>
    <row r="25" spans="1:7" ht="15" customHeight="1">
      <c r="A25" s="114" t="s">
        <v>26</v>
      </c>
      <c r="B25" s="161" t="s">
        <v>27</v>
      </c>
      <c r="C25" s="9" t="s">
        <v>113</v>
      </c>
      <c r="D25" s="4" t="s">
        <v>12</v>
      </c>
      <c r="E25" s="9">
        <v>123</v>
      </c>
      <c r="F25" s="9"/>
      <c r="G25" s="9">
        <f>SUM(E25:F25)</f>
        <v>123</v>
      </c>
    </row>
    <row r="26" spans="1:7" ht="15" customHeight="1">
      <c r="A26" s="115"/>
      <c r="B26" s="163"/>
      <c r="C26" s="9" t="s">
        <v>113</v>
      </c>
      <c r="D26" s="4" t="s">
        <v>13</v>
      </c>
      <c r="E26" s="8"/>
      <c r="F26" s="9">
        <v>300</v>
      </c>
      <c r="G26" s="9">
        <f>SUM(E26:F26)</f>
        <v>300</v>
      </c>
    </row>
    <row r="27" spans="1:7" ht="30" customHeight="1">
      <c r="A27" s="115"/>
      <c r="B27" s="163"/>
      <c r="C27" s="9" t="s">
        <v>113</v>
      </c>
      <c r="D27" s="4" t="s">
        <v>14</v>
      </c>
      <c r="E27" s="8"/>
      <c r="F27" s="8"/>
      <c r="G27" s="8"/>
    </row>
    <row r="28" spans="1:7" ht="30" customHeight="1">
      <c r="A28" s="116" t="s">
        <v>28</v>
      </c>
      <c r="B28" s="116" t="s">
        <v>29</v>
      </c>
      <c r="C28" s="116" t="s">
        <v>113</v>
      </c>
      <c r="D28" s="4" t="s">
        <v>12</v>
      </c>
      <c r="E28" s="9">
        <v>742</v>
      </c>
      <c r="F28" s="8"/>
      <c r="G28" s="9">
        <f aca="true" t="shared" si="0" ref="G28:G60">SUM(E28:F28)</f>
        <v>742</v>
      </c>
    </row>
    <row r="29" spans="1:7" ht="15" customHeight="1">
      <c r="A29" s="91"/>
      <c r="B29" s="91"/>
      <c r="C29" s="91"/>
      <c r="D29" s="4" t="s">
        <v>13</v>
      </c>
      <c r="E29" s="9">
        <v>150</v>
      </c>
      <c r="F29" s="9">
        <v>290</v>
      </c>
      <c r="G29" s="9">
        <f t="shared" si="0"/>
        <v>440</v>
      </c>
    </row>
    <row r="30" spans="1:7" ht="30" customHeight="1">
      <c r="A30" s="92"/>
      <c r="B30" s="92"/>
      <c r="C30" s="92"/>
      <c r="D30" s="4" t="s">
        <v>14</v>
      </c>
      <c r="E30" s="8"/>
      <c r="F30" s="8"/>
      <c r="G30" s="8"/>
    </row>
    <row r="31" spans="1:7" ht="42.75">
      <c r="A31" s="4" t="s">
        <v>30</v>
      </c>
      <c r="B31" s="7" t="s">
        <v>31</v>
      </c>
      <c r="C31" s="9" t="s">
        <v>113</v>
      </c>
      <c r="D31" s="4" t="s">
        <v>13</v>
      </c>
      <c r="E31" s="9">
        <v>41</v>
      </c>
      <c r="F31" s="9">
        <v>12</v>
      </c>
      <c r="G31" s="9">
        <f t="shared" si="0"/>
        <v>53</v>
      </c>
    </row>
    <row r="32" spans="1:7" ht="42.75" customHeight="1">
      <c r="A32" s="84" t="s">
        <v>32</v>
      </c>
      <c r="B32" s="84" t="s">
        <v>33</v>
      </c>
      <c r="C32" s="117" t="s">
        <v>113</v>
      </c>
      <c r="D32" s="4" t="s">
        <v>13</v>
      </c>
      <c r="E32" s="9">
        <v>55</v>
      </c>
      <c r="F32" s="9">
        <v>55</v>
      </c>
      <c r="G32" s="9">
        <f t="shared" si="0"/>
        <v>110</v>
      </c>
    </row>
    <row r="33" spans="1:7" ht="28.5">
      <c r="A33" s="85"/>
      <c r="B33" s="85"/>
      <c r="C33" s="118"/>
      <c r="D33" s="4" t="s">
        <v>14</v>
      </c>
      <c r="E33" s="9">
        <v>520</v>
      </c>
      <c r="F33" s="9"/>
      <c r="G33" s="9">
        <f t="shared" si="0"/>
        <v>520</v>
      </c>
    </row>
    <row r="34" spans="1:7" ht="30" customHeight="1">
      <c r="A34" s="10" t="s">
        <v>34</v>
      </c>
      <c r="B34" s="160" t="s">
        <v>35</v>
      </c>
      <c r="C34" s="160"/>
      <c r="D34" s="160"/>
      <c r="E34" s="160"/>
      <c r="F34" s="160"/>
      <c r="G34" s="160"/>
    </row>
    <row r="35" spans="1:7" ht="22.5" customHeight="1">
      <c r="A35" s="84" t="s">
        <v>36</v>
      </c>
      <c r="B35" s="84" t="s">
        <v>37</v>
      </c>
      <c r="C35" s="164" t="s">
        <v>113</v>
      </c>
      <c r="D35" s="4" t="s">
        <v>12</v>
      </c>
      <c r="E35" s="9">
        <v>855</v>
      </c>
      <c r="F35" s="6"/>
      <c r="G35" s="9">
        <f t="shared" si="0"/>
        <v>855</v>
      </c>
    </row>
    <row r="36" spans="1:7" ht="20.25" customHeight="1">
      <c r="A36" s="85"/>
      <c r="B36" s="85"/>
      <c r="C36" s="165"/>
      <c r="D36" s="4" t="s">
        <v>13</v>
      </c>
      <c r="E36" s="9">
        <v>860</v>
      </c>
      <c r="F36" s="8"/>
      <c r="G36" s="9">
        <f t="shared" si="0"/>
        <v>860</v>
      </c>
    </row>
    <row r="37" spans="1:7" ht="15" customHeight="1">
      <c r="A37" s="4" t="s">
        <v>38</v>
      </c>
      <c r="B37" s="7" t="s">
        <v>39</v>
      </c>
      <c r="C37" s="9" t="s">
        <v>113</v>
      </c>
      <c r="D37" s="4" t="s">
        <v>13</v>
      </c>
      <c r="E37" s="9"/>
      <c r="F37" s="8"/>
      <c r="G37" s="9">
        <f t="shared" si="0"/>
        <v>0</v>
      </c>
    </row>
    <row r="38" spans="1:7" ht="15" customHeight="1">
      <c r="A38" s="4" t="s">
        <v>40</v>
      </c>
      <c r="B38" s="7" t="s">
        <v>41</v>
      </c>
      <c r="C38" s="9" t="s">
        <v>113</v>
      </c>
      <c r="D38" s="4" t="s">
        <v>13</v>
      </c>
      <c r="E38" s="9">
        <v>3.175</v>
      </c>
      <c r="F38" s="8"/>
      <c r="G38" s="9">
        <f t="shared" si="0"/>
        <v>3.175</v>
      </c>
    </row>
    <row r="39" spans="1:7" ht="15" customHeight="1">
      <c r="A39" s="114" t="s">
        <v>42</v>
      </c>
      <c r="B39" s="161" t="s">
        <v>43</v>
      </c>
      <c r="C39" s="114" t="s">
        <v>113</v>
      </c>
      <c r="D39" s="4" t="s">
        <v>13</v>
      </c>
      <c r="E39" s="9">
        <v>25</v>
      </c>
      <c r="F39" s="8"/>
      <c r="G39" s="9">
        <f t="shared" si="0"/>
        <v>25</v>
      </c>
    </row>
    <row r="40" spans="1:7" ht="30" customHeight="1">
      <c r="A40" s="114"/>
      <c r="B40" s="161"/>
      <c r="C40" s="114"/>
      <c r="D40" s="4" t="s">
        <v>14</v>
      </c>
      <c r="E40" s="9">
        <v>75</v>
      </c>
      <c r="F40" s="8"/>
      <c r="G40" s="9">
        <f t="shared" si="0"/>
        <v>75</v>
      </c>
    </row>
    <row r="41" spans="1:7" ht="15" customHeight="1">
      <c r="A41" s="4" t="s">
        <v>44</v>
      </c>
      <c r="B41" s="7" t="s">
        <v>45</v>
      </c>
      <c r="C41" s="9" t="s">
        <v>113</v>
      </c>
      <c r="D41" s="4" t="s">
        <v>13</v>
      </c>
      <c r="E41" s="9">
        <v>18.484</v>
      </c>
      <c r="F41" s="8"/>
      <c r="G41" s="9">
        <f t="shared" si="0"/>
        <v>18.484</v>
      </c>
    </row>
    <row r="42" spans="1:7" ht="15" customHeight="1">
      <c r="A42" s="4" t="s">
        <v>46</v>
      </c>
      <c r="B42" s="7" t="s">
        <v>47</v>
      </c>
      <c r="C42" s="9" t="s">
        <v>113</v>
      </c>
      <c r="D42" s="4" t="s">
        <v>13</v>
      </c>
      <c r="E42" s="9">
        <v>0.206</v>
      </c>
      <c r="F42" s="8"/>
      <c r="G42" s="9">
        <f t="shared" si="0"/>
        <v>0.206</v>
      </c>
    </row>
    <row r="43" spans="1:7" ht="15" customHeight="1">
      <c r="A43" s="4" t="s">
        <v>48</v>
      </c>
      <c r="B43" s="7" t="s">
        <v>49</v>
      </c>
      <c r="D43" s="4" t="s">
        <v>13</v>
      </c>
      <c r="E43" s="9">
        <v>2.1</v>
      </c>
      <c r="F43" s="8"/>
      <c r="G43" s="9">
        <f t="shared" si="0"/>
        <v>2.1</v>
      </c>
    </row>
    <row r="44" spans="1:7" ht="30" customHeight="1">
      <c r="A44" s="4" t="s">
        <v>50</v>
      </c>
      <c r="B44" s="7" t="s">
        <v>51</v>
      </c>
      <c r="C44" s="9" t="s">
        <v>113</v>
      </c>
      <c r="D44" s="4" t="s">
        <v>13</v>
      </c>
      <c r="E44" s="9"/>
      <c r="F44" s="8"/>
      <c r="G44" s="9">
        <f t="shared" si="0"/>
        <v>0</v>
      </c>
    </row>
    <row r="45" spans="1:7" ht="15" customHeight="1">
      <c r="A45" s="4" t="s">
        <v>52</v>
      </c>
      <c r="B45" s="7" t="s">
        <v>53</v>
      </c>
      <c r="C45" s="9" t="s">
        <v>113</v>
      </c>
      <c r="D45" s="4" t="s">
        <v>13</v>
      </c>
      <c r="E45" s="9"/>
      <c r="F45" s="8"/>
      <c r="G45" s="9">
        <f t="shared" si="0"/>
        <v>0</v>
      </c>
    </row>
    <row r="46" spans="1:7" ht="15" customHeight="1">
      <c r="A46" s="5" t="s">
        <v>54</v>
      </c>
      <c r="B46" s="7" t="s">
        <v>55</v>
      </c>
      <c r="C46" s="9" t="s">
        <v>113</v>
      </c>
      <c r="D46" s="4" t="s">
        <v>13</v>
      </c>
      <c r="E46" s="9"/>
      <c r="F46" s="8"/>
      <c r="G46" s="9">
        <f t="shared" si="0"/>
        <v>0</v>
      </c>
    </row>
    <row r="47" spans="1:7" ht="15" customHeight="1">
      <c r="A47" s="5" t="s">
        <v>56</v>
      </c>
      <c r="B47" s="7" t="s">
        <v>57</v>
      </c>
      <c r="C47" s="9" t="s">
        <v>113</v>
      </c>
      <c r="D47" s="4" t="s">
        <v>13</v>
      </c>
      <c r="E47" s="9"/>
      <c r="F47" s="8"/>
      <c r="G47" s="9">
        <f t="shared" si="0"/>
        <v>0</v>
      </c>
    </row>
    <row r="48" spans="1:7" ht="15" customHeight="1">
      <c r="A48" s="5" t="s">
        <v>58</v>
      </c>
      <c r="B48" s="7" t="s">
        <v>59</v>
      </c>
      <c r="C48" s="9" t="s">
        <v>113</v>
      </c>
      <c r="D48" s="4" t="s">
        <v>13</v>
      </c>
      <c r="E48" s="9"/>
      <c r="F48" s="8"/>
      <c r="G48" s="9">
        <f t="shared" si="0"/>
        <v>0</v>
      </c>
    </row>
    <row r="49" spans="1:7" ht="15" customHeight="1">
      <c r="A49" s="5" t="s">
        <v>60</v>
      </c>
      <c r="B49" s="7" t="s">
        <v>61</v>
      </c>
      <c r="C49" s="9" t="s">
        <v>113</v>
      </c>
      <c r="D49" s="4" t="s">
        <v>13</v>
      </c>
      <c r="E49" s="9"/>
      <c r="F49" s="8"/>
      <c r="G49" s="9">
        <f t="shared" si="0"/>
        <v>0</v>
      </c>
    </row>
    <row r="50" spans="1:7" ht="15" customHeight="1">
      <c r="A50" s="114" t="s">
        <v>62</v>
      </c>
      <c r="B50" s="161" t="s">
        <v>63</v>
      </c>
      <c r="C50" s="114" t="s">
        <v>113</v>
      </c>
      <c r="D50" s="4" t="s">
        <v>13</v>
      </c>
      <c r="E50" s="9"/>
      <c r="F50" s="8"/>
      <c r="G50" s="9">
        <f t="shared" si="0"/>
        <v>0</v>
      </c>
    </row>
    <row r="51" spans="1:7" ht="30" customHeight="1">
      <c r="A51" s="114"/>
      <c r="B51" s="161"/>
      <c r="C51" s="114"/>
      <c r="D51" s="4" t="s">
        <v>14</v>
      </c>
      <c r="E51" s="9">
        <v>89</v>
      </c>
      <c r="F51" s="8"/>
      <c r="G51" s="9">
        <f t="shared" si="0"/>
        <v>89</v>
      </c>
    </row>
    <row r="52" spans="1:7" ht="15" customHeight="1">
      <c r="A52" s="5" t="s">
        <v>64</v>
      </c>
      <c r="B52" s="7" t="s">
        <v>65</v>
      </c>
      <c r="C52" s="9" t="s">
        <v>113</v>
      </c>
      <c r="D52" s="4" t="s">
        <v>13</v>
      </c>
      <c r="E52" s="9"/>
      <c r="F52" s="8"/>
      <c r="G52" s="9">
        <f t="shared" si="0"/>
        <v>0</v>
      </c>
    </row>
    <row r="53" spans="1:7" ht="15" customHeight="1">
      <c r="A53" s="117" t="s">
        <v>67</v>
      </c>
      <c r="B53" s="167" t="s">
        <v>66</v>
      </c>
      <c r="C53" s="117" t="s">
        <v>113</v>
      </c>
      <c r="D53" s="4" t="s">
        <v>12</v>
      </c>
      <c r="E53" s="9">
        <v>90</v>
      </c>
      <c r="F53" s="8"/>
      <c r="G53" s="9">
        <f>SUM(E53:F53)</f>
        <v>90</v>
      </c>
    </row>
    <row r="54" spans="1:7" ht="15" customHeight="1">
      <c r="A54" s="118"/>
      <c r="B54" s="168"/>
      <c r="C54" s="118"/>
      <c r="D54" s="4" t="s">
        <v>13</v>
      </c>
      <c r="E54" s="9">
        <v>846</v>
      </c>
      <c r="F54" s="8"/>
      <c r="G54" s="9">
        <f t="shared" si="0"/>
        <v>846</v>
      </c>
    </row>
    <row r="55" spans="1:7" ht="15" customHeight="1">
      <c r="A55" s="117" t="s">
        <v>68</v>
      </c>
      <c r="B55" s="84" t="s">
        <v>69</v>
      </c>
      <c r="C55" s="117" t="s">
        <v>113</v>
      </c>
      <c r="D55" s="4" t="s">
        <v>12</v>
      </c>
      <c r="E55" s="9">
        <v>25</v>
      </c>
      <c r="F55" s="8"/>
      <c r="G55" s="9">
        <f>SUM(E55:F55)</f>
        <v>25</v>
      </c>
    </row>
    <row r="56" spans="1:7" ht="15" customHeight="1">
      <c r="A56" s="118"/>
      <c r="B56" s="85"/>
      <c r="C56" s="118"/>
      <c r="D56" s="4" t="s">
        <v>13</v>
      </c>
      <c r="E56" s="9">
        <v>3</v>
      </c>
      <c r="F56" s="8"/>
      <c r="G56" s="9">
        <f t="shared" si="0"/>
        <v>3</v>
      </c>
    </row>
    <row r="57" spans="1:7" ht="15" customHeight="1">
      <c r="A57" s="117" t="s">
        <v>70</v>
      </c>
      <c r="B57" s="84" t="s">
        <v>71</v>
      </c>
      <c r="C57" s="117" t="s">
        <v>113</v>
      </c>
      <c r="D57" s="4" t="s">
        <v>12</v>
      </c>
      <c r="E57" s="9">
        <v>358</v>
      </c>
      <c r="F57" s="8"/>
      <c r="G57" s="9">
        <f>SUM(E57:F57)</f>
        <v>358</v>
      </c>
    </row>
    <row r="58" spans="1:7" ht="15" customHeight="1">
      <c r="A58" s="118"/>
      <c r="B58" s="85"/>
      <c r="C58" s="118"/>
      <c r="D58" s="4" t="s">
        <v>13</v>
      </c>
      <c r="E58" s="9"/>
      <c r="F58" s="8"/>
      <c r="G58" s="9">
        <f t="shared" si="0"/>
        <v>0</v>
      </c>
    </row>
    <row r="59" spans="1:7" ht="15" customHeight="1">
      <c r="A59" s="114" t="s">
        <v>72</v>
      </c>
      <c r="B59" s="161" t="s">
        <v>73</v>
      </c>
      <c r="C59" s="114" t="s">
        <v>113</v>
      </c>
      <c r="D59" s="4" t="s">
        <v>13</v>
      </c>
      <c r="E59" s="9">
        <v>840</v>
      </c>
      <c r="F59" s="8"/>
      <c r="G59" s="9">
        <f t="shared" si="0"/>
        <v>840</v>
      </c>
    </row>
    <row r="60" spans="1:7" ht="30" customHeight="1">
      <c r="A60" s="114" t="s">
        <v>72</v>
      </c>
      <c r="B60" s="161"/>
      <c r="C60" s="114"/>
      <c r="D60" s="4" t="s">
        <v>14</v>
      </c>
      <c r="E60" s="9">
        <v>62</v>
      </c>
      <c r="F60" s="8"/>
      <c r="G60" s="9">
        <f t="shared" si="0"/>
        <v>62</v>
      </c>
    </row>
    <row r="61" spans="1:7" ht="30" customHeight="1">
      <c r="A61" s="10">
        <v>1.6</v>
      </c>
      <c r="B61" s="160" t="s">
        <v>74</v>
      </c>
      <c r="C61" s="160"/>
      <c r="D61" s="160"/>
      <c r="E61" s="160"/>
      <c r="F61" s="160"/>
      <c r="G61" s="160"/>
    </row>
    <row r="62" spans="1:7" ht="42.75">
      <c r="A62" s="11" t="s">
        <v>75</v>
      </c>
      <c r="B62" s="12" t="s">
        <v>76</v>
      </c>
      <c r="C62" s="9" t="s">
        <v>113</v>
      </c>
      <c r="D62" s="8"/>
      <c r="E62" s="8"/>
      <c r="F62" s="8"/>
      <c r="G62" s="8"/>
    </row>
    <row r="63" spans="1:7" ht="28.5">
      <c r="A63" s="11" t="s">
        <v>77</v>
      </c>
      <c r="B63" s="12" t="s">
        <v>78</v>
      </c>
      <c r="C63" s="9" t="s">
        <v>113</v>
      </c>
      <c r="D63" s="8"/>
      <c r="E63" s="8"/>
      <c r="F63" s="8"/>
      <c r="G63" s="8"/>
    </row>
    <row r="64" spans="1:7" ht="28.5">
      <c r="A64" s="11" t="s">
        <v>79</v>
      </c>
      <c r="B64" s="12" t="s">
        <v>80</v>
      </c>
      <c r="C64" s="9" t="s">
        <v>113</v>
      </c>
      <c r="D64" s="8"/>
      <c r="E64" s="8"/>
      <c r="F64" s="8"/>
      <c r="G64" s="8"/>
    </row>
    <row r="65" spans="1:7" ht="28.5">
      <c r="A65" s="11" t="s">
        <v>81</v>
      </c>
      <c r="B65" s="12" t="s">
        <v>82</v>
      </c>
      <c r="C65" s="9" t="s">
        <v>113</v>
      </c>
      <c r="D65" s="4" t="s">
        <v>13</v>
      </c>
      <c r="E65" s="9">
        <v>25</v>
      </c>
      <c r="F65" s="8"/>
      <c r="G65" s="9">
        <f aca="true" t="shared" si="1" ref="G65:G78">SUM(E65:F65)</f>
        <v>25</v>
      </c>
    </row>
    <row r="66" spans="1:7" ht="28.5">
      <c r="A66" s="11" t="s">
        <v>83</v>
      </c>
      <c r="B66" s="12" t="s">
        <v>84</v>
      </c>
      <c r="C66" s="9" t="s">
        <v>113</v>
      </c>
      <c r="D66" s="4" t="s">
        <v>13</v>
      </c>
      <c r="E66" s="8"/>
      <c r="F66" s="9">
        <v>363</v>
      </c>
      <c r="G66" s="9">
        <f t="shared" si="1"/>
        <v>363</v>
      </c>
    </row>
    <row r="67" spans="1:7" ht="14.25">
      <c r="A67" s="11" t="s">
        <v>85</v>
      </c>
      <c r="B67" s="12" t="s">
        <v>86</v>
      </c>
      <c r="C67" s="9" t="s">
        <v>113</v>
      </c>
      <c r="D67" s="4" t="s">
        <v>13</v>
      </c>
      <c r="E67" s="8"/>
      <c r="F67" s="9">
        <v>250</v>
      </c>
      <c r="G67" s="9">
        <f t="shared" si="1"/>
        <v>250</v>
      </c>
    </row>
    <row r="68" spans="1:7" ht="28.5">
      <c r="A68" s="11" t="s">
        <v>87</v>
      </c>
      <c r="B68" s="12" t="s">
        <v>88</v>
      </c>
      <c r="C68" s="9" t="s">
        <v>113</v>
      </c>
      <c r="D68" s="4" t="s">
        <v>13</v>
      </c>
      <c r="E68" s="9">
        <v>333</v>
      </c>
      <c r="F68" s="9">
        <v>333</v>
      </c>
      <c r="G68" s="9">
        <f t="shared" si="1"/>
        <v>666</v>
      </c>
    </row>
    <row r="69" spans="1:7" ht="90.75" customHeight="1">
      <c r="A69" s="11" t="s">
        <v>89</v>
      </c>
      <c r="B69" s="12" t="s">
        <v>90</v>
      </c>
      <c r="C69" s="9" t="s">
        <v>113</v>
      </c>
      <c r="D69" s="4" t="s">
        <v>13</v>
      </c>
      <c r="E69" s="9">
        <v>30</v>
      </c>
      <c r="F69" s="9">
        <v>30</v>
      </c>
      <c r="G69" s="9">
        <f t="shared" si="1"/>
        <v>60</v>
      </c>
    </row>
    <row r="70" spans="1:7" ht="75" customHeight="1">
      <c r="A70" s="125" t="s">
        <v>91</v>
      </c>
      <c r="B70" s="158" t="s">
        <v>92</v>
      </c>
      <c r="C70" s="18" t="s">
        <v>113</v>
      </c>
      <c r="D70" s="4" t="s">
        <v>12</v>
      </c>
      <c r="E70" s="9">
        <v>2875.7</v>
      </c>
      <c r="F70" s="9"/>
      <c r="G70" s="9">
        <f t="shared" si="1"/>
        <v>2875.7</v>
      </c>
    </row>
    <row r="71" spans="1:7" ht="75" customHeight="1">
      <c r="A71" s="126"/>
      <c r="B71" s="159"/>
      <c r="C71" s="18" t="s">
        <v>113</v>
      </c>
      <c r="D71" s="4" t="s">
        <v>13</v>
      </c>
      <c r="E71" s="9">
        <v>4462.3</v>
      </c>
      <c r="F71" s="9">
        <v>11000</v>
      </c>
      <c r="G71" s="9">
        <f t="shared" si="1"/>
        <v>15462.3</v>
      </c>
    </row>
    <row r="72" spans="1:7" ht="14.25">
      <c r="A72" s="132" t="s">
        <v>93</v>
      </c>
      <c r="B72" s="132" t="s">
        <v>94</v>
      </c>
      <c r="C72" s="18" t="s">
        <v>113</v>
      </c>
      <c r="D72" s="4" t="s">
        <v>12</v>
      </c>
      <c r="E72" s="9">
        <v>675.5</v>
      </c>
      <c r="F72" s="9"/>
      <c r="G72" s="9">
        <f t="shared" si="1"/>
        <v>675.5</v>
      </c>
    </row>
    <row r="73" spans="1:7" ht="14.25" customHeight="1">
      <c r="A73" s="133"/>
      <c r="B73" s="133"/>
      <c r="C73" s="18" t="s">
        <v>113</v>
      </c>
      <c r="D73" s="4" t="s">
        <v>13</v>
      </c>
      <c r="E73" s="9">
        <v>1770</v>
      </c>
      <c r="F73" s="8"/>
      <c r="G73" s="9">
        <f t="shared" si="1"/>
        <v>1770</v>
      </c>
    </row>
    <row r="74" spans="1:7" ht="28.5">
      <c r="A74" s="134"/>
      <c r="B74" s="134"/>
      <c r="C74" s="18" t="s">
        <v>113</v>
      </c>
      <c r="D74" s="4" t="s">
        <v>14</v>
      </c>
      <c r="E74" s="9">
        <v>1140</v>
      </c>
      <c r="F74" s="8"/>
      <c r="G74" s="9">
        <f t="shared" si="1"/>
        <v>1140</v>
      </c>
    </row>
    <row r="75" spans="1:7" ht="28.5">
      <c r="A75" s="5" t="s">
        <v>95</v>
      </c>
      <c r="B75" s="12" t="s">
        <v>96</v>
      </c>
      <c r="C75" s="18" t="s">
        <v>113</v>
      </c>
      <c r="D75" s="4" t="s">
        <v>13</v>
      </c>
      <c r="E75" s="9">
        <v>140</v>
      </c>
      <c r="F75" s="9">
        <v>350</v>
      </c>
      <c r="G75" s="9">
        <f t="shared" si="1"/>
        <v>490</v>
      </c>
    </row>
    <row r="76" spans="1:7" ht="28.5" customHeight="1">
      <c r="A76" s="117" t="s">
        <v>97</v>
      </c>
      <c r="B76" s="158" t="s">
        <v>98</v>
      </c>
      <c r="C76" s="18" t="s">
        <v>113</v>
      </c>
      <c r="D76" s="4" t="s">
        <v>13</v>
      </c>
      <c r="E76" s="9">
        <v>1000</v>
      </c>
      <c r="F76" s="9"/>
      <c r="G76" s="9">
        <f t="shared" si="1"/>
        <v>1000</v>
      </c>
    </row>
    <row r="77" spans="1:7" ht="28.5">
      <c r="A77" s="118"/>
      <c r="B77" s="159"/>
      <c r="C77" s="18" t="s">
        <v>113</v>
      </c>
      <c r="D77" s="4" t="s">
        <v>14</v>
      </c>
      <c r="E77" s="9">
        <v>308</v>
      </c>
      <c r="F77" s="9"/>
      <c r="G77" s="9">
        <f t="shared" si="1"/>
        <v>308</v>
      </c>
    </row>
    <row r="78" spans="1:7" ht="28.5">
      <c r="A78" s="5" t="s">
        <v>99</v>
      </c>
      <c r="B78" s="12" t="s">
        <v>100</v>
      </c>
      <c r="C78" s="18" t="s">
        <v>113</v>
      </c>
      <c r="D78" s="4" t="s">
        <v>14</v>
      </c>
      <c r="E78" s="9">
        <v>31</v>
      </c>
      <c r="F78" s="8"/>
      <c r="G78" s="9">
        <f t="shared" si="1"/>
        <v>31</v>
      </c>
    </row>
    <row r="79" spans="1:7" ht="28.5">
      <c r="A79" s="5" t="s">
        <v>101</v>
      </c>
      <c r="B79" s="12" t="s">
        <v>102</v>
      </c>
      <c r="C79" s="18" t="s">
        <v>113</v>
      </c>
      <c r="D79" s="8"/>
      <c r="E79" s="8"/>
      <c r="F79" s="8"/>
      <c r="G79" s="8"/>
    </row>
    <row r="80" spans="1:7" ht="28.5">
      <c r="A80" s="5" t="s">
        <v>103</v>
      </c>
      <c r="B80" s="12" t="s">
        <v>104</v>
      </c>
      <c r="C80" s="18" t="s">
        <v>113</v>
      </c>
      <c r="D80" s="8"/>
      <c r="E80" s="8"/>
      <c r="F80" s="8"/>
      <c r="G80" s="8"/>
    </row>
    <row r="81" spans="1:7" ht="42" customHeight="1">
      <c r="A81" s="124" t="s">
        <v>105</v>
      </c>
      <c r="B81" s="162" t="s">
        <v>106</v>
      </c>
      <c r="C81" s="18" t="s">
        <v>113</v>
      </c>
      <c r="D81" s="4" t="s">
        <v>13</v>
      </c>
      <c r="E81" s="9">
        <v>42</v>
      </c>
      <c r="F81" s="8"/>
      <c r="G81" s="9">
        <f>SUM(E81:F81)</f>
        <v>42</v>
      </c>
    </row>
    <row r="82" spans="1:7" ht="42" customHeight="1">
      <c r="A82" s="124"/>
      <c r="B82" s="162"/>
      <c r="C82" s="18" t="s">
        <v>113</v>
      </c>
      <c r="D82" s="4" t="s">
        <v>14</v>
      </c>
      <c r="E82" s="9">
        <v>146</v>
      </c>
      <c r="F82" s="8"/>
      <c r="G82" s="9">
        <f>SUM(E82:F82)</f>
        <v>146</v>
      </c>
    </row>
    <row r="83" spans="1:7" ht="28.5">
      <c r="A83" s="5" t="s">
        <v>107</v>
      </c>
      <c r="B83" s="12" t="s">
        <v>108</v>
      </c>
      <c r="C83" s="18" t="s">
        <v>113</v>
      </c>
      <c r="D83" s="8"/>
      <c r="E83" s="8"/>
      <c r="F83" s="8"/>
      <c r="G83" s="8"/>
    </row>
    <row r="84" spans="1:7" ht="15">
      <c r="A84" s="117"/>
      <c r="B84" s="153" t="s">
        <v>116</v>
      </c>
      <c r="C84" s="19" t="s">
        <v>113</v>
      </c>
      <c r="D84" s="14" t="s">
        <v>12</v>
      </c>
      <c r="E84" s="13">
        <f>E10+E14+E17+E21+E25+E70+E72+E57+E55+E53+E35+E28</f>
        <v>5744.2</v>
      </c>
      <c r="F84" s="13">
        <f>F10+F14+F17+F21+F25+F70+F72</f>
        <v>0</v>
      </c>
      <c r="G84" s="15">
        <f>SUM(E84:F84)</f>
        <v>5744.2</v>
      </c>
    </row>
    <row r="85" spans="1:7" ht="30">
      <c r="A85" s="138"/>
      <c r="B85" s="154"/>
      <c r="C85" s="19" t="s">
        <v>113</v>
      </c>
      <c r="D85" s="14" t="s">
        <v>13</v>
      </c>
      <c r="E85" s="15">
        <f>E11+E15+E18+E22+E26+E29+E31+E32+E36+E37+E38+E39+E41+E42+E43+E44+E45+E46+E47+E48+E49+E50+E52+E54+E56+E58+E59+E62+E63+E64+E65+E66+E67+E68+E69+E71+E73+E75+E76+E81</f>
        <v>14156.265000000001</v>
      </c>
      <c r="F85" s="15">
        <f>F11+F15+F18+F22+F26+F29+F31+F32+F36+F37+F38+F39+F41+F42+F43+F44+F45+F46+F47+F48+F49+F50+F52+F54+F56+F58+F59+F62+F63+F64+F65+F66+F67+F68+F69+F71+F73+F75+F76+F81</f>
        <v>20613</v>
      </c>
      <c r="G85" s="15">
        <f>G11+G15+G18+G22+G26+G29+G31+G32+G36+G37+G38+G39+G41+G42+G43+G44+G45+G46+G47+G48+G49+G50+G52+G54+G56+G58+G59+G62+G63+G64+G65+G66+G67+G68+G69+G71+G73+G75+G76+G81</f>
        <v>34769.265</v>
      </c>
    </row>
    <row r="86" spans="1:7" ht="30">
      <c r="A86" s="118"/>
      <c r="B86" s="155"/>
      <c r="C86" s="19" t="s">
        <v>113</v>
      </c>
      <c r="D86" s="14" t="s">
        <v>14</v>
      </c>
      <c r="E86" s="15">
        <f>E12+E16+E19+E23+E27+E30+E40+E51+E60+E74+E82+E33+E78+E77</f>
        <v>2683</v>
      </c>
      <c r="F86" s="15">
        <f>F12+F16+F19+F23+F27+F30+F40+F51+F60+F74+F82</f>
        <v>23</v>
      </c>
      <c r="G86" s="15">
        <f>G12+G16+G19+G23+G27+G30+G40+G51+G60+G74+G82+G33+G78+G77</f>
        <v>2706</v>
      </c>
    </row>
    <row r="87" spans="1:7" ht="14.25">
      <c r="A87" s="5"/>
      <c r="B87" s="12"/>
      <c r="C87" s="8"/>
      <c r="D87" s="8"/>
      <c r="E87" s="8"/>
      <c r="F87" s="8"/>
      <c r="G87" s="8"/>
    </row>
    <row r="88" spans="1:7" ht="20.25" customHeight="1">
      <c r="A88" s="156" t="s">
        <v>115</v>
      </c>
      <c r="B88" s="157"/>
      <c r="C88" s="157"/>
      <c r="D88" s="157"/>
      <c r="E88" s="157"/>
      <c r="F88" s="157"/>
      <c r="G88" s="157"/>
    </row>
    <row r="89" spans="1:7" ht="28.5">
      <c r="A89" s="5"/>
      <c r="B89" s="12" t="s">
        <v>109</v>
      </c>
      <c r="C89" s="19" t="s">
        <v>113</v>
      </c>
      <c r="D89" s="4" t="s">
        <v>14</v>
      </c>
      <c r="E89" s="8">
        <f>170+212</f>
        <v>382</v>
      </c>
      <c r="F89" s="8"/>
      <c r="G89" s="9">
        <f>SUM(E89:F89)</f>
        <v>382</v>
      </c>
    </row>
    <row r="90" spans="1:7" ht="30">
      <c r="A90" s="5"/>
      <c r="B90" s="16" t="s">
        <v>117</v>
      </c>
      <c r="C90" s="19" t="s">
        <v>113</v>
      </c>
      <c r="D90" s="14" t="s">
        <v>14</v>
      </c>
      <c r="E90" s="17">
        <f>E89</f>
        <v>382</v>
      </c>
      <c r="F90" s="17"/>
      <c r="G90" s="15">
        <f>SUM(E90:F90)</f>
        <v>382</v>
      </c>
    </row>
    <row r="91" spans="1:7" ht="15">
      <c r="A91" s="5"/>
      <c r="B91" s="16"/>
      <c r="C91" s="17"/>
      <c r="D91" s="14"/>
      <c r="E91" s="17"/>
      <c r="F91" s="17"/>
      <c r="G91" s="15"/>
    </row>
    <row r="92" spans="1:7" ht="15">
      <c r="A92" s="127"/>
      <c r="B92" s="151" t="s">
        <v>118</v>
      </c>
      <c r="C92" s="151" t="s">
        <v>113</v>
      </c>
      <c r="D92" s="14" t="s">
        <v>120</v>
      </c>
      <c r="E92" s="15">
        <f>E93+E94+E95</f>
        <v>22965.465</v>
      </c>
      <c r="F92" s="15">
        <f>F93+F94+F95</f>
        <v>20636</v>
      </c>
      <c r="G92" s="15">
        <f>G93+G94+G95</f>
        <v>43601.465</v>
      </c>
    </row>
    <row r="93" spans="1:7" ht="15">
      <c r="A93" s="127"/>
      <c r="B93" s="151"/>
      <c r="C93" s="151"/>
      <c r="D93" s="14" t="s">
        <v>12</v>
      </c>
      <c r="E93" s="15">
        <f aca="true" t="shared" si="2" ref="E93:G94">E84</f>
        <v>5744.2</v>
      </c>
      <c r="F93" s="15">
        <f t="shared" si="2"/>
        <v>0</v>
      </c>
      <c r="G93" s="15">
        <f t="shared" si="2"/>
        <v>5744.2</v>
      </c>
    </row>
    <row r="94" spans="1:7" ht="30">
      <c r="A94" s="127"/>
      <c r="B94" s="151"/>
      <c r="C94" s="151"/>
      <c r="D94" s="14" t="s">
        <v>13</v>
      </c>
      <c r="E94" s="15">
        <f t="shared" si="2"/>
        <v>14156.265000000001</v>
      </c>
      <c r="F94" s="15">
        <f t="shared" si="2"/>
        <v>20613</v>
      </c>
      <c r="G94" s="15">
        <f t="shared" si="2"/>
        <v>34769.265</v>
      </c>
    </row>
    <row r="95" spans="1:7" ht="30">
      <c r="A95" s="128"/>
      <c r="B95" s="152"/>
      <c r="C95" s="151"/>
      <c r="D95" s="14" t="s">
        <v>14</v>
      </c>
      <c r="E95" s="15">
        <f>E86+E89</f>
        <v>3065</v>
      </c>
      <c r="F95" s="15">
        <f>F86+F89</f>
        <v>23</v>
      </c>
      <c r="G95" s="15">
        <f>SUM(E95:F95)</f>
        <v>3088</v>
      </c>
    </row>
  </sheetData>
  <mergeCells count="64">
    <mergeCell ref="A55:A56"/>
    <mergeCell ref="B55:B56"/>
    <mergeCell ref="C55:C56"/>
    <mergeCell ref="A57:A58"/>
    <mergeCell ref="B57:B58"/>
    <mergeCell ref="A53:A54"/>
    <mergeCell ref="B53:B54"/>
    <mergeCell ref="C53:C54"/>
    <mergeCell ref="B28:B30"/>
    <mergeCell ref="A28:A30"/>
    <mergeCell ref="C28:C30"/>
    <mergeCell ref="A32:A33"/>
    <mergeCell ref="B32:B33"/>
    <mergeCell ref="C32:C33"/>
    <mergeCell ref="B35:B36"/>
    <mergeCell ref="A35:A36"/>
    <mergeCell ref="C35:C36"/>
    <mergeCell ref="E5:F5"/>
    <mergeCell ref="G5:G6"/>
    <mergeCell ref="A8:G8"/>
    <mergeCell ref="B9:G9"/>
    <mergeCell ref="A5:A6"/>
    <mergeCell ref="B5:B6"/>
    <mergeCell ref="C5:C6"/>
    <mergeCell ref="D5:D6"/>
    <mergeCell ref="A10:A12"/>
    <mergeCell ref="B10:B12"/>
    <mergeCell ref="B13:G13"/>
    <mergeCell ref="A14:A16"/>
    <mergeCell ref="B14:B16"/>
    <mergeCell ref="A17:A19"/>
    <mergeCell ref="B17:B19"/>
    <mergeCell ref="B20:G20"/>
    <mergeCell ref="A21:A23"/>
    <mergeCell ref="B21:B23"/>
    <mergeCell ref="B24:G24"/>
    <mergeCell ref="A25:A27"/>
    <mergeCell ref="B25:B27"/>
    <mergeCell ref="A59:A60"/>
    <mergeCell ref="B59:B60"/>
    <mergeCell ref="C59:C60"/>
    <mergeCell ref="B34:G34"/>
    <mergeCell ref="A39:A40"/>
    <mergeCell ref="B39:B40"/>
    <mergeCell ref="C39:C40"/>
    <mergeCell ref="B61:G61"/>
    <mergeCell ref="A84:A86"/>
    <mergeCell ref="A81:A82"/>
    <mergeCell ref="A50:A51"/>
    <mergeCell ref="B50:B51"/>
    <mergeCell ref="C50:C51"/>
    <mergeCell ref="B81:B82"/>
    <mergeCell ref="B70:B71"/>
    <mergeCell ref="A70:A71"/>
    <mergeCell ref="C57:C58"/>
    <mergeCell ref="B92:B95"/>
    <mergeCell ref="C92:C95"/>
    <mergeCell ref="A92:A95"/>
    <mergeCell ref="B72:B74"/>
    <mergeCell ref="A72:A74"/>
    <mergeCell ref="B84:B86"/>
    <mergeCell ref="A88:G88"/>
    <mergeCell ref="A76:A77"/>
    <mergeCell ref="B76:B77"/>
  </mergeCells>
  <printOptions/>
  <pageMargins left="0.75" right="0.75" top="1" bottom="1" header="0.5" footer="0.5"/>
  <pageSetup horizontalDpi="600" verticalDpi="600" orientation="landscape" paperSize="9" scale="80" r:id="rId1"/>
  <rowBreaks count="3" manualBreakCount="3">
    <brk id="30" max="6" man="1"/>
    <brk id="59" max="6" man="1"/>
    <brk id="7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"ЦГБ"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Duma2</cp:lastModifiedBy>
  <cp:lastPrinted>2006-12-25T09:44:15Z</cp:lastPrinted>
  <dcterms:created xsi:type="dcterms:W3CDTF">2006-05-04T06:47:32Z</dcterms:created>
  <dcterms:modified xsi:type="dcterms:W3CDTF">2019-02-08T10:03:44Z</dcterms:modified>
  <cp:category/>
  <cp:version/>
  <cp:contentType/>
  <cp:contentStatus/>
</cp:coreProperties>
</file>