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Toc404770652" localSheetId="0">Лист1!$B$91</definedName>
    <definedName name="_Toc404770653" localSheetId="0">Лист1!$B$92</definedName>
    <definedName name="_xlnm.Print_Titles" localSheetId="0">Лист1!$5:$6</definedName>
    <definedName name="_xlnm.Print_Area" localSheetId="0">Лист1!$A$1:$I$98</definedName>
  </definedNames>
  <calcPr calcId="114210" fullCalcOnLoad="1"/>
</workbook>
</file>

<file path=xl/calcChain.xml><?xml version="1.0" encoding="utf-8"?>
<calcChain xmlns="http://schemas.openxmlformats.org/spreadsheetml/2006/main">
  <c r="H93" i="1"/>
  <c r="G93"/>
  <c r="H92"/>
  <c r="G92"/>
  <c r="G67"/>
  <c r="H67"/>
  <c r="G68"/>
  <c r="H68"/>
  <c r="H66"/>
  <c r="G66"/>
  <c r="F82"/>
  <c r="E79"/>
  <c r="E82"/>
  <c r="F79"/>
  <c r="F89"/>
  <c r="F71"/>
  <c r="H71"/>
  <c r="D71"/>
  <c r="G71"/>
  <c r="H89"/>
  <c r="G89"/>
  <c r="H85"/>
  <c r="G85"/>
  <c r="H83"/>
  <c r="G83"/>
  <c r="H82"/>
  <c r="G82"/>
  <c r="G80"/>
  <c r="H80"/>
  <c r="H79"/>
  <c r="G79"/>
  <c r="H77"/>
  <c r="G77"/>
  <c r="H76"/>
  <c r="G76"/>
  <c r="G74"/>
  <c r="H74"/>
  <c r="H73"/>
  <c r="G73"/>
  <c r="F87"/>
  <c r="G87"/>
  <c r="F84"/>
  <c r="G84"/>
  <c r="H81"/>
  <c r="G81"/>
  <c r="F81"/>
  <c r="G75"/>
  <c r="F75"/>
  <c r="H75"/>
  <c r="G38"/>
  <c r="F38"/>
  <c r="H38"/>
  <c r="F46"/>
  <c r="H46"/>
  <c r="H98"/>
  <c r="G98"/>
  <c r="H97"/>
  <c r="G46"/>
  <c r="G47"/>
  <c r="H47"/>
  <c r="G48"/>
  <c r="H48"/>
  <c r="G45"/>
  <c r="F45"/>
  <c r="H45"/>
  <c r="G95"/>
  <c r="F95"/>
  <c r="H95"/>
  <c r="F57"/>
  <c r="G57"/>
  <c r="F59"/>
  <c r="H59"/>
  <c r="F58"/>
  <c r="H58"/>
  <c r="G60"/>
  <c r="H60"/>
  <c r="F50"/>
  <c r="G50"/>
  <c r="F55"/>
  <c r="G55"/>
  <c r="F54"/>
  <c r="F53"/>
  <c r="H55"/>
  <c r="F52"/>
  <c r="G52"/>
  <c r="H52"/>
  <c r="H84"/>
  <c r="H53"/>
  <c r="G53"/>
  <c r="H54"/>
  <c r="G54"/>
  <c r="H87"/>
  <c r="H57"/>
  <c r="G59"/>
  <c r="G58"/>
  <c r="H50"/>
  <c r="H78"/>
  <c r="G78"/>
  <c r="H63"/>
  <c r="G63"/>
  <c r="H62"/>
  <c r="G62"/>
  <c r="H40"/>
  <c r="G40"/>
  <c r="H43"/>
  <c r="G43"/>
  <c r="H42"/>
  <c r="G42"/>
  <c r="H37"/>
  <c r="G37"/>
  <c r="E36"/>
  <c r="D36"/>
  <c r="H17"/>
  <c r="G17"/>
  <c r="H70"/>
  <c r="G70"/>
  <c r="H36"/>
  <c r="F36"/>
  <c r="G36"/>
  <c r="H35"/>
  <c r="G35"/>
  <c r="F31"/>
  <c r="G31"/>
  <c r="F30"/>
  <c r="F29"/>
  <c r="G29"/>
  <c r="F28"/>
  <c r="F27"/>
  <c r="G30"/>
  <c r="H30"/>
  <c r="G32"/>
  <c r="H32"/>
  <c r="G33"/>
  <c r="H33"/>
  <c r="G24"/>
  <c r="H24"/>
  <c r="H23"/>
  <c r="G23"/>
  <c r="G20"/>
  <c r="H20"/>
  <c r="H19"/>
  <c r="G19"/>
  <c r="H10"/>
  <c r="H13"/>
  <c r="H14"/>
  <c r="H15"/>
  <c r="G13"/>
  <c r="G14"/>
  <c r="G15"/>
  <c r="F12"/>
  <c r="G12"/>
  <c r="E12"/>
  <c r="D12"/>
  <c r="H12"/>
  <c r="G10"/>
  <c r="H31"/>
  <c r="H29"/>
</calcChain>
</file>

<file path=xl/sharedStrings.xml><?xml version="1.0" encoding="utf-8"?>
<sst xmlns="http://schemas.openxmlformats.org/spreadsheetml/2006/main" count="270" uniqueCount="222">
  <si>
    <t>№ п/п</t>
  </si>
  <si>
    <t>Целевой индикатор</t>
  </si>
  <si>
    <t>Единица измерения</t>
  </si>
  <si>
    <t>Приоритет 1. Повышение эффективности и конкурентоспособности экономики</t>
  </si>
  <si>
    <t xml:space="preserve">Цель 1. Повышение инвестиционной привлекательности города Радужный </t>
  </si>
  <si>
    <t>Объем инвестиций в основной капитал за счет всех источников финансирования (в действующих ценах каждого года)</t>
  </si>
  <si>
    <t>млн руб.</t>
  </si>
  <si>
    <t xml:space="preserve">Цель 2. Диверсификация экономики города Радужный </t>
  </si>
  <si>
    <t>Объем отгруженных товаров собственного производства, выполненных работ и услуг собственными силами, в том числе:</t>
  </si>
  <si>
    <t>добыча полезных ископаемых</t>
  </si>
  <si>
    <t>обрабатывающее производство</t>
  </si>
  <si>
    <t>производство и распределение электроэнергии, газа и воды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</si>
  <si>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</si>
  <si>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</si>
  <si>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Объем платных услуг населению</t>
  </si>
  <si>
    <t>Оборот розничной торговли</t>
  </si>
  <si>
    <t>млн. руб.</t>
  </si>
  <si>
    <t>Приоритет 2. Развитие человеческого капитала</t>
  </si>
  <si>
    <t xml:space="preserve">Цель 1. Улучшение демографической ситуации </t>
  </si>
  <si>
    <t>Численность постоянного населения (на конец года)</t>
  </si>
  <si>
    <t>тыс. чел.</t>
  </si>
  <si>
    <t>Численность постоянного населения (среднегодовая)</t>
  </si>
  <si>
    <t xml:space="preserve">Коэффициент рождаемости </t>
  </si>
  <si>
    <t>на 1000 человек среднегодового населения</t>
  </si>
  <si>
    <t xml:space="preserve">Коэффициент общей смертности </t>
  </si>
  <si>
    <t>Коэффициент естественного прироста (убыли) на 1000 человек среднегодового населения</t>
  </si>
  <si>
    <t>промилле</t>
  </si>
  <si>
    <t>Коэффициент миграционного прироста (убыли) на 1000 человек среднегодового населения</t>
  </si>
  <si>
    <t>Численность населения младше трудоспособного возраста (на конец года)</t>
  </si>
  <si>
    <t>Численность населения трудоспособного возраста (на конец года)</t>
  </si>
  <si>
    <t>Численность населения старше трудоспособного возраста (на конец года)</t>
  </si>
  <si>
    <t>Численность детей школьного возраста (на конец года)</t>
  </si>
  <si>
    <t>Численность детей дошкольного возраста от 0 до 7 лет (на конец года)</t>
  </si>
  <si>
    <t>Цель 2. Развитие жилищной сферы</t>
  </si>
  <si>
    <t>Общая площадь жилых помещений, приходящаяся в среднем на одного жителя</t>
  </si>
  <si>
    <t>кв. м на человека</t>
  </si>
  <si>
    <t>Среднегодовые темпы жилищного строительства</t>
  </si>
  <si>
    <t>Число семей, состоящих в очереди на улучшение жилищных условий</t>
  </si>
  <si>
    <t>семей</t>
  </si>
  <si>
    <t>Удельный вес ветхого и аварийного жилищного фонда</t>
  </si>
  <si>
    <t xml:space="preserve">Цель 3. Улучшение уровня жизни населения </t>
  </si>
  <si>
    <t xml:space="preserve">Среднемесячная номинальная начисленная заработная плата одного работника по полному кругу предприятий </t>
  </si>
  <si>
    <t>руб.</t>
  </si>
  <si>
    <t xml:space="preserve">Цель 4. Обеспечение сбалансированности рынка труда </t>
  </si>
  <si>
    <t>Уровень официально зарегистрированной безработицы</t>
  </si>
  <si>
    <t>Среднегодовая численность занятых в экономике</t>
  </si>
  <si>
    <t>тыс. чел</t>
  </si>
  <si>
    <t xml:space="preserve">Цель 5. Обеспечение доступности качественного образования, соответствующего требованиям инновационного развития, современным потребностям общества и каждого жителя города Радужный </t>
  </si>
  <si>
    <t xml:space="preserve">Обеспеченность дошкольными образовательными организациями </t>
  </si>
  <si>
    <t>Обеспеченность общеобразовательными организациями</t>
  </si>
  <si>
    <t>Доля обучающихся общеобразовательных организаций, обучающихся по новым федеральным государственным образовательным стандартам</t>
  </si>
  <si>
    <t>Обеспеченность организациями дополнительного образования</t>
  </si>
  <si>
    <t xml:space="preserve">Цель 6. Повышение эффективности реализации молодежной политики в интересах молодежи города Радужный </t>
  </si>
  <si>
    <t>Доля  лиц в возрасте от 16 до 30 лет от общей численности безработных граждан</t>
  </si>
  <si>
    <t xml:space="preserve">Цель 7. Обеспечение доступности и повышение качества медицинского обслуживания населения </t>
  </si>
  <si>
    <t>Обеспеченность врачами на 10 тыс. чел.</t>
  </si>
  <si>
    <t>Обеспеченность средним медицинским персоналом на 10 тыс. чел.</t>
  </si>
  <si>
    <t>Обеспеченность лечебно-профилактическими медицинскими организациями, оказывающими медицинскую помощь в стационарных условиях</t>
  </si>
  <si>
    <t>Обеспеченность лечебно-профилактическими медицинскими организациями, оказывающими медицинскую помощь в амбулаторных условиях</t>
  </si>
  <si>
    <r>
      <t>Цель 8.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Обеспечение возможностей жителей города Радужный систематически заниматься физической культурой и спортом, повышение конкурентоспособности спортсменов города на окружных и всероссийских соревнованиях, а также проведение в городе спортивно-массовых мероприятий </t>
    </r>
  </si>
  <si>
    <t>Обеспеченность физкультурно-спортивными залами</t>
  </si>
  <si>
    <t>Обеспеченность плавательными бассейнами</t>
  </si>
  <si>
    <t>Обеспеченность плоскостными сооружениями</t>
  </si>
  <si>
    <t>Удельный вес горожан, систематически занимающихся физической культурой и спортом</t>
  </si>
  <si>
    <t>% от общей численности населения</t>
  </si>
  <si>
    <t xml:space="preserve">Цель 9. Сохранение и популяризация культурного наследия города, удовлетворения потребностей населения города Радужный в культурных ценностях, повышение качества предоставляемых услуг в области культуры и искусства </t>
  </si>
  <si>
    <t>Обеспеченность библиотеками</t>
  </si>
  <si>
    <t>Обеспеченность учреждениями культуры клубного типа</t>
  </si>
  <si>
    <t>Приоритет 3. Инфраструктурное развитие, формирование комфортной и безопасной среды</t>
  </si>
  <si>
    <t xml:space="preserve">Цель 1. 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 </t>
  </si>
  <si>
    <t>Доля доступных учреждений культуры и искусства для инвалидов и других маломобильных групп населения</t>
  </si>
  <si>
    <t>3.1.2.</t>
  </si>
  <si>
    <t xml:space="preserve">Доля доступных учреждений физической культуры и спорта для инвалидов и других маломобильных групп населения </t>
  </si>
  <si>
    <t>3.1.3.</t>
  </si>
  <si>
    <t>Доля доступных учреждений образования для инвалидов и других маломобильных групп населения</t>
  </si>
  <si>
    <t xml:space="preserve">Цель 2. Развитие транспортной инфраструктуры </t>
  </si>
  <si>
    <t>Протяженность автомобильных дорог общего пользования местного значения (местного значения с твердым покрытием)</t>
  </si>
  <si>
    <t>км</t>
  </si>
  <si>
    <t>ед.</t>
  </si>
  <si>
    <t xml:space="preserve">Цель 3. Развитие инженерной инфраструктуры </t>
  </si>
  <si>
    <t>Производство тепловой энергии</t>
  </si>
  <si>
    <t>млн Гкал/год</t>
  </si>
  <si>
    <t>Теплопотребление населением в жилых помещениях</t>
  </si>
  <si>
    <t>Обеспеченность жилья централизованным теплоснабжением, % от общей площади</t>
  </si>
  <si>
    <t>Электропотребление</t>
  </si>
  <si>
    <t>млн кВт. ч./год</t>
  </si>
  <si>
    <t>Доля объектов жилищного фонда, обеспеченных централизованным электроснабжением</t>
  </si>
  <si>
    <t xml:space="preserve"> % от общей площади</t>
  </si>
  <si>
    <t>Объем водопотребления</t>
  </si>
  <si>
    <t xml:space="preserve">Износ водопроводной сети </t>
  </si>
  <si>
    <t>Доля объектов жилищного фонда, обеспеченных централизованным водоснабжением</t>
  </si>
  <si>
    <t>% от общей площади</t>
  </si>
  <si>
    <t>Объем водоотведения</t>
  </si>
  <si>
    <t>Износ канализационной сети</t>
  </si>
  <si>
    <t>Доля объектов жилищного фонда, обеспеченных централизованным водоотведением</t>
  </si>
  <si>
    <t>Газопотребление</t>
  </si>
  <si>
    <r>
      <t>млн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/год</t>
    </r>
  </si>
  <si>
    <t xml:space="preserve">Цель 4. Развитие информационно-телекоммуникационного комплекса </t>
  </si>
  <si>
    <t>Количество точек доступа телекоммуникационной сети</t>
  </si>
  <si>
    <t>шт. на 1000 чел</t>
  </si>
  <si>
    <t xml:space="preserve">Цель 5. Улучшение экологического состояния территории </t>
  </si>
  <si>
    <t>3.5.1.</t>
  </si>
  <si>
    <t>Площадь полигона ТБО</t>
  </si>
  <si>
    <t>га</t>
  </si>
  <si>
    <t>Приоритет 4. Развитие муниципального управления</t>
  </si>
  <si>
    <t xml:space="preserve">Цель 1. Создание условий для формирования стабильной и долгосрочной бюджетной системы, совершенствование системы управления муниципальными финансами </t>
  </si>
  <si>
    <t>Доля расходов муниципального бюджета по муниципальным программам</t>
  </si>
  <si>
    <t>Доля налоговых и неналоговых доходов местного бюджета в общем объеме собственных доходов муниципального образования (без учета субвенций)</t>
  </si>
  <si>
    <t xml:space="preserve">Цель 2. Формирование эффективной системы управления муниципальным имуществом </t>
  </si>
  <si>
    <t>Цель 3. Повышение уровня доверия населения к деятельности органов местного самоуправления</t>
  </si>
  <si>
    <t>Удовлетворенность населения деятельностью местного самоуправления городского округа</t>
  </si>
  <si>
    <t>-</t>
  </si>
  <si>
    <t>Доля соответствия структуры и состава муниципальной собственности города Радужный  выполняемым полномочиями</t>
  </si>
  <si>
    <t>факт</t>
  </si>
  <si>
    <t>% выполнения</t>
  </si>
  <si>
    <t>% роста к предыдущему году</t>
  </si>
  <si>
    <t>2013 год</t>
  </si>
  <si>
    <t>2014 год</t>
  </si>
  <si>
    <t>1.1.</t>
  </si>
  <si>
    <t>1.1.1.</t>
  </si>
  <si>
    <t>1.2.</t>
  </si>
  <si>
    <t>1.2.1.</t>
  </si>
  <si>
    <t>1.3.</t>
  </si>
  <si>
    <t>1.3.1.</t>
  </si>
  <si>
    <t>1.4.</t>
  </si>
  <si>
    <t>1.4.1.</t>
  </si>
  <si>
    <t>1.4.2.</t>
  </si>
  <si>
    <t>2.1.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</si>
  <si>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</si>
  <si>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</si>
  <si>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</si>
  <si>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</si>
  <si>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</si>
  <si>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</si>
  <si>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</si>
  <si>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</si>
  <si>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</si>
  <si>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</si>
  <si>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</si>
  <si>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2.2.</t>
  </si>
  <si>
    <t>2.2.1.</t>
  </si>
  <si>
    <t>2.2.2.</t>
  </si>
  <si>
    <t>2.2.3.</t>
  </si>
  <si>
    <t>2.2.4.</t>
  </si>
  <si>
    <t>2.3.</t>
  </si>
  <si>
    <t>2.3.1.</t>
  </si>
  <si>
    <t>2.4.</t>
  </si>
  <si>
    <t>2.4.1.</t>
  </si>
  <si>
    <t>2.4.2.</t>
  </si>
  <si>
    <t>2.5.</t>
  </si>
  <si>
    <t>2.5.1.</t>
  </si>
  <si>
    <t>2.5.2.</t>
  </si>
  <si>
    <t>2.5.3.</t>
  </si>
  <si>
    <t>2.5.4.</t>
  </si>
  <si>
    <t>2.6.</t>
  </si>
  <si>
    <t>2.6.1.</t>
  </si>
  <si>
    <t>2.7.</t>
  </si>
  <si>
    <t>2.7.1.</t>
  </si>
  <si>
    <t>2.7.2.</t>
  </si>
  <si>
    <t>2.7.3.</t>
  </si>
  <si>
    <t>2.7.4.</t>
  </si>
  <si>
    <t>2.8.</t>
  </si>
  <si>
    <t>2.8.1.</t>
  </si>
  <si>
    <t>2.8.2.</t>
  </si>
  <si>
    <t>2.8.3.</t>
  </si>
  <si>
    <t>2.8.4.</t>
  </si>
  <si>
    <t>2.9.</t>
  </si>
  <si>
    <t>2.9.1.</t>
  </si>
  <si>
    <t>2.9.2.</t>
  </si>
  <si>
    <t>3.1.</t>
  </si>
  <si>
    <t>3.1.1.</t>
  </si>
  <si>
    <t>3.2.</t>
  </si>
  <si>
    <t>3.2.1.</t>
  </si>
  <si>
    <t>3.2.2.</t>
  </si>
  <si>
    <t>3.3.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</si>
  <si>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</si>
  <si>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</si>
  <si>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</si>
  <si>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</si>
  <si>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</si>
  <si>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</si>
  <si>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</si>
  <si>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</si>
  <si>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3.3.9.</t>
  </si>
  <si>
    <t>3.3.10.</t>
  </si>
  <si>
    <t>3.3.11.</t>
  </si>
  <si>
    <t>3.3.12.</t>
  </si>
  <si>
    <t>3.3.13.</t>
  </si>
  <si>
    <t>3.4.</t>
  </si>
  <si>
    <t>3.4.1.</t>
  </si>
  <si>
    <t>3.5.</t>
  </si>
  <si>
    <t>4.1.</t>
  </si>
  <si>
    <t>4.1.1.</t>
  </si>
  <si>
    <t>4.1.2.</t>
  </si>
  <si>
    <t>4.2.</t>
  </si>
  <si>
    <t>4.2.1.</t>
  </si>
  <si>
    <t>4.3.</t>
  </si>
  <si>
    <t>4.3.1.</t>
  </si>
  <si>
    <t>4.3.2.</t>
  </si>
  <si>
    <t>Количество личного автотранспорта на 1000 чел. населения</t>
  </si>
  <si>
    <r>
      <t xml:space="preserve">Удельный вес вовлеченных в хозяйственный оборот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земельных участков в общей площади городского округа </t>
    </r>
  </si>
  <si>
    <t>Данные 2013 года скорректированы по результатам паспортизации учреждений</t>
  </si>
  <si>
    <t>Примечение</t>
  </si>
  <si>
    <t>Федеральной службой государственной статистики в 2014 году уточнены данные в части 2013 года</t>
  </si>
  <si>
    <t>2014 год - оценочные данные</t>
  </si>
  <si>
    <t xml:space="preserve">Износ тепловых сетей </t>
  </si>
  <si>
    <r>
      <t>тыс.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/сут</t>
    </r>
  </si>
  <si>
    <t>увеличение на 1,3 промиле</t>
  </si>
  <si>
    <t>увеличение на 0,6 промиле</t>
  </si>
  <si>
    <t>увеличение на 1,2 промиле</t>
  </si>
  <si>
    <t>увеличение на 0,7 промиле</t>
  </si>
  <si>
    <t>увеличение на 7,1 промиле</t>
  </si>
  <si>
    <t>увеличение на 0,2 промиле</t>
  </si>
  <si>
    <t>уменьшение  на 1,0 промиле</t>
  </si>
  <si>
    <t>уменьшение  на 4,1 промиле</t>
  </si>
  <si>
    <t>человек</t>
  </si>
  <si>
    <t>Информация по достижению индикативных показателей,                                                                                                                                           определенных Стратегией социально-экономического развития города Радужный до 2030 года                                                                                                           за 2014 год</t>
  </si>
  <si>
    <t>Цель - сохранение макоэкономической стабильности и переход к устойчивому развитию, создание условий для повышения качества жизни населения, превращение муницпального образования в территорию комфортного проживания</t>
  </si>
  <si>
    <t>целевой показатель</t>
  </si>
  <si>
    <t xml:space="preserve">Цель 3. Развитие и поддержка субъектов малого и среднего предпринимательства </t>
  </si>
  <si>
    <t xml:space="preserve">Цель 4. Развитие потребительского рынка </t>
  </si>
  <si>
    <t>Таблица № 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</si>
</sst>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9"/>
  <sheetViews>
    <sheetView tabSelected="1" workbookViewId="0">
      <selection activeCell="A3" sqref="A3:I3"/>
    </sheetView>
  </sheetViews>
  <sheetFormatPr defaultRowHeight="15.75"/>
  <cols>
    <col min="1" max="1" width="6.42578125" style="1" customWidth="1"/>
    <col min="2" max="2" width="42.7109375" style="1" customWidth="1"/>
    <col min="3" max="3" width="14.28515625" style="1" customWidth="1"/>
    <col min="4" max="4" width="17.28515625" style="1" customWidth="1"/>
    <col min="5" max="5" width="14.28515625" style="1" customWidth="1"/>
    <col min="6" max="6" width="13.140625" style="1" customWidth="1"/>
    <col min="7" max="7" width="14.42578125" style="1" customWidth="1"/>
    <col min="8" max="8" width="14.7109375" style="1" customWidth="1"/>
    <col min="9" max="9" width="21.85546875" style="1" customWidth="1"/>
    <col min="10" max="16384" width="9.140625" style="1"/>
  </cols>
  <sheetData>
    <row r="1" spans="1:19">
      <c r="A1" s="43"/>
      <c r="B1" s="43"/>
      <c r="C1" s="44"/>
      <c r="D1" s="43"/>
      <c r="E1" s="43"/>
      <c r="F1" s="43"/>
      <c r="G1" s="43"/>
      <c r="H1" s="43"/>
      <c r="I1" s="43" t="s">
        <v>221</v>
      </c>
      <c r="J1" s="43"/>
      <c r="K1" s="43"/>
      <c r="L1" s="43"/>
      <c r="M1" s="43"/>
      <c r="N1" s="43"/>
      <c r="O1" s="43"/>
      <c r="Q1" s="45"/>
      <c r="R1" s="45"/>
      <c r="S1" s="43"/>
    </row>
    <row r="2" spans="1:19">
      <c r="A2" s="43"/>
      <c r="B2" s="43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55"/>
      <c r="Q2" s="56"/>
      <c r="R2" s="56"/>
      <c r="S2" s="56"/>
    </row>
    <row r="3" spans="1:19" ht="56.25" customHeight="1">
      <c r="A3" s="57" t="s">
        <v>216</v>
      </c>
      <c r="B3" s="58"/>
      <c r="C3" s="58"/>
      <c r="D3" s="58"/>
      <c r="E3" s="58"/>
      <c r="F3" s="58"/>
      <c r="G3" s="58"/>
      <c r="H3" s="58"/>
      <c r="I3" s="58"/>
      <c r="J3" s="46"/>
      <c r="K3" s="46"/>
      <c r="L3" s="46"/>
      <c r="M3" s="46"/>
      <c r="N3" s="46"/>
      <c r="O3" s="46"/>
      <c r="P3" s="46"/>
      <c r="Q3" s="46"/>
      <c r="R3" s="46"/>
      <c r="S3" s="46"/>
    </row>
    <row r="5" spans="1:19" ht="34.5" customHeight="1">
      <c r="A5" s="61" t="s">
        <v>0</v>
      </c>
      <c r="B5" s="63" t="s">
        <v>1</v>
      </c>
      <c r="C5" s="61" t="s">
        <v>2</v>
      </c>
      <c r="D5" s="6" t="s">
        <v>116</v>
      </c>
      <c r="E5" s="59" t="s">
        <v>117</v>
      </c>
      <c r="F5" s="59"/>
      <c r="G5" s="59"/>
      <c r="H5" s="59"/>
      <c r="I5" s="66" t="s">
        <v>202</v>
      </c>
    </row>
    <row r="6" spans="1:19" ht="57" customHeight="1">
      <c r="A6" s="62"/>
      <c r="B6" s="63"/>
      <c r="C6" s="62"/>
      <c r="D6" s="5" t="s">
        <v>113</v>
      </c>
      <c r="E6" s="8" t="s">
        <v>218</v>
      </c>
      <c r="F6" s="8" t="s">
        <v>113</v>
      </c>
      <c r="G6" s="8" t="s">
        <v>114</v>
      </c>
      <c r="H6" s="8" t="s">
        <v>115</v>
      </c>
      <c r="I6" s="67"/>
      <c r="J6" s="2"/>
      <c r="K6" s="2"/>
      <c r="L6" s="2"/>
    </row>
    <row r="7" spans="1:19" ht="57" customHeight="1">
      <c r="A7" s="64" t="s">
        <v>217</v>
      </c>
      <c r="B7" s="65"/>
      <c r="C7" s="65"/>
      <c r="D7" s="65"/>
      <c r="E7" s="65"/>
      <c r="F7" s="65"/>
      <c r="G7" s="65"/>
      <c r="H7" s="65"/>
      <c r="I7" s="48"/>
      <c r="J7" s="2"/>
      <c r="K7" s="2"/>
      <c r="L7" s="2"/>
    </row>
    <row r="8" spans="1:19" ht="31.5" customHeight="1">
      <c r="A8" s="52" t="s">
        <v>3</v>
      </c>
      <c r="B8" s="53"/>
      <c r="C8" s="53"/>
      <c r="D8" s="53"/>
      <c r="E8" s="53"/>
      <c r="F8" s="53"/>
      <c r="G8" s="53"/>
      <c r="H8" s="53"/>
      <c r="I8" s="54"/>
    </row>
    <row r="9" spans="1:19" ht="30" customHeight="1">
      <c r="A9" s="30" t="s">
        <v>118</v>
      </c>
      <c r="B9" s="49" t="s">
        <v>4</v>
      </c>
      <c r="C9" s="50"/>
      <c r="D9" s="50"/>
      <c r="E9" s="50"/>
      <c r="F9" s="50"/>
      <c r="G9" s="50"/>
      <c r="H9" s="50"/>
      <c r="I9" s="51"/>
    </row>
    <row r="10" spans="1:19" ht="110.25">
      <c r="A10" s="4" t="s">
        <v>119</v>
      </c>
      <c r="B10" s="31" t="s">
        <v>5</v>
      </c>
      <c r="C10" s="9" t="s">
        <v>6</v>
      </c>
      <c r="D10" s="32">
        <v>8475.2000000000007</v>
      </c>
      <c r="E10" s="33">
        <v>3661.9</v>
      </c>
      <c r="F10" s="34">
        <v>4370.6000000000004</v>
      </c>
      <c r="G10" s="34">
        <f>F10/E10*100</f>
        <v>119.35334116169203</v>
      </c>
      <c r="H10" s="34">
        <f>F10/D10*100</f>
        <v>51.56928450066075</v>
      </c>
      <c r="I10" s="35" t="s">
        <v>203</v>
      </c>
    </row>
    <row r="11" spans="1:19" ht="33" customHeight="1">
      <c r="A11" s="3" t="s">
        <v>120</v>
      </c>
      <c r="B11" s="49" t="s">
        <v>7</v>
      </c>
      <c r="C11" s="50"/>
      <c r="D11" s="50"/>
      <c r="E11" s="50"/>
      <c r="F11" s="50"/>
      <c r="G11" s="50"/>
      <c r="H11" s="50"/>
      <c r="I11" s="51"/>
    </row>
    <row r="12" spans="1:19" ht="110.25">
      <c r="A12" s="60" t="s">
        <v>121</v>
      </c>
      <c r="B12" s="10" t="s">
        <v>8</v>
      </c>
      <c r="C12" s="5" t="s">
        <v>6</v>
      </c>
      <c r="D12" s="14">
        <f>D13+D14+D15</f>
        <v>26295.100000000002</v>
      </c>
      <c r="E12" s="14">
        <f>E13+E14+E15</f>
        <v>23605.599999999999</v>
      </c>
      <c r="F12" s="14">
        <f>F13+F14+F15</f>
        <v>25771.200000000001</v>
      </c>
      <c r="G12" s="13">
        <f>F12/E12*100</f>
        <v>109.17409428271259</v>
      </c>
      <c r="H12" s="13">
        <f>F12/D12*100</f>
        <v>98.007613585801153</v>
      </c>
      <c r="I12" s="35" t="s">
        <v>203</v>
      </c>
    </row>
    <row r="13" spans="1:19" ht="23.25" customHeight="1">
      <c r="A13" s="60"/>
      <c r="B13" s="10" t="s">
        <v>9</v>
      </c>
      <c r="C13" s="5" t="s">
        <v>6</v>
      </c>
      <c r="D13" s="14">
        <v>18762.400000000001</v>
      </c>
      <c r="E13" s="12">
        <v>15690.3</v>
      </c>
      <c r="F13" s="13">
        <v>18060.8</v>
      </c>
      <c r="G13" s="13">
        <f>F13/E13*100</f>
        <v>115.10806039400138</v>
      </c>
      <c r="H13" s="13">
        <f>F13/D13*100</f>
        <v>96.260606319021008</v>
      </c>
      <c r="I13" s="11"/>
    </row>
    <row r="14" spans="1:19" ht="23.25" customHeight="1">
      <c r="A14" s="60"/>
      <c r="B14" s="10" t="s">
        <v>10</v>
      </c>
      <c r="C14" s="5" t="s">
        <v>6</v>
      </c>
      <c r="D14" s="14">
        <v>4529.5</v>
      </c>
      <c r="E14" s="12">
        <v>4665.8999999999996</v>
      </c>
      <c r="F14" s="13">
        <v>4591.5</v>
      </c>
      <c r="G14" s="13">
        <f>F14/E14*100</f>
        <v>98.405452324310431</v>
      </c>
      <c r="H14" s="13">
        <f>F14/D14*100</f>
        <v>101.36880450380836</v>
      </c>
      <c r="I14" s="11"/>
    </row>
    <row r="15" spans="1:19" ht="32.25" customHeight="1">
      <c r="A15" s="60"/>
      <c r="B15" s="10" t="s">
        <v>11</v>
      </c>
      <c r="C15" s="5" t="s">
        <v>6</v>
      </c>
      <c r="D15" s="14">
        <v>3003.2</v>
      </c>
      <c r="E15" s="12">
        <v>3249.4</v>
      </c>
      <c r="F15" s="13">
        <v>3118.9</v>
      </c>
      <c r="G15" s="13">
        <f>F15/E15*100</f>
        <v>95.983873945959246</v>
      </c>
      <c r="H15" s="13">
        <f>F15/D15*100</f>
        <v>103.85255727224293</v>
      </c>
      <c r="I15" s="11"/>
    </row>
    <row r="16" spans="1:19" ht="27.75" customHeight="1">
      <c r="A16" s="3" t="s">
        <v>122</v>
      </c>
      <c r="B16" s="49" t="s">
        <v>219</v>
      </c>
      <c r="C16" s="50"/>
      <c r="D16" s="50"/>
      <c r="E16" s="50"/>
      <c r="F16" s="50"/>
      <c r="G16" s="50"/>
      <c r="H16" s="50"/>
      <c r="I16" s="51"/>
    </row>
    <row r="17" spans="1:9" ht="83.25" customHeight="1">
      <c r="A17" s="4" t="s">
        <v>123</v>
      </c>
      <c r="B17" s="10" t="s">
        <v>12</v>
      </c>
      <c r="C17" s="5" t="s">
        <v>13</v>
      </c>
      <c r="D17" s="5">
        <v>21.6</v>
      </c>
      <c r="E17" s="6">
        <v>23.5</v>
      </c>
      <c r="F17" s="11">
        <v>25.5</v>
      </c>
      <c r="G17" s="18">
        <f>F17-E17</f>
        <v>2</v>
      </c>
      <c r="H17" s="18">
        <f>F17-D17</f>
        <v>3.8999999999999986</v>
      </c>
      <c r="I17" s="11"/>
    </row>
    <row r="18" spans="1:9" ht="24.75" customHeight="1">
      <c r="A18" s="3" t="s">
        <v>124</v>
      </c>
      <c r="B18" s="49" t="s">
        <v>220</v>
      </c>
      <c r="C18" s="50"/>
      <c r="D18" s="50"/>
      <c r="E18" s="50"/>
      <c r="F18" s="50"/>
      <c r="G18" s="50"/>
      <c r="H18" s="50"/>
      <c r="I18" s="51"/>
    </row>
    <row r="19" spans="1:9" ht="36" customHeight="1">
      <c r="A19" s="4" t="s">
        <v>125</v>
      </c>
      <c r="B19" s="10" t="s">
        <v>14</v>
      </c>
      <c r="C19" s="5" t="s">
        <v>6</v>
      </c>
      <c r="D19" s="14">
        <v>1879.4</v>
      </c>
      <c r="E19" s="14">
        <v>2030.7</v>
      </c>
      <c r="F19" s="13">
        <v>2030.7</v>
      </c>
      <c r="G19" s="13">
        <f>F19/E19*100</f>
        <v>100</v>
      </c>
      <c r="H19" s="13">
        <f>F19/D19*100</f>
        <v>108.05044163030755</v>
      </c>
      <c r="I19" s="35" t="s">
        <v>204</v>
      </c>
    </row>
    <row r="20" spans="1:9" ht="36" customHeight="1">
      <c r="A20" s="4" t="s">
        <v>126</v>
      </c>
      <c r="B20" s="10" t="s">
        <v>15</v>
      </c>
      <c r="C20" s="5" t="s">
        <v>16</v>
      </c>
      <c r="D20" s="14">
        <v>6240</v>
      </c>
      <c r="E20" s="14">
        <v>6931.6</v>
      </c>
      <c r="F20" s="13">
        <v>6931.6</v>
      </c>
      <c r="G20" s="13">
        <f>F20/E20*100</f>
        <v>100</v>
      </c>
      <c r="H20" s="13">
        <f>F20/D20*100</f>
        <v>111.08333333333333</v>
      </c>
      <c r="I20" s="35" t="s">
        <v>204</v>
      </c>
    </row>
    <row r="21" spans="1:9" ht="21.75" customHeight="1">
      <c r="A21" s="52" t="s">
        <v>17</v>
      </c>
      <c r="B21" s="53"/>
      <c r="C21" s="53"/>
      <c r="D21" s="53"/>
      <c r="E21" s="53"/>
      <c r="F21" s="53"/>
      <c r="G21" s="53"/>
      <c r="H21" s="53"/>
      <c r="I21" s="54"/>
    </row>
    <row r="22" spans="1:9" ht="27.75" customHeight="1">
      <c r="A22" s="3" t="s">
        <v>127</v>
      </c>
      <c r="B22" s="49" t="s">
        <v>18</v>
      </c>
      <c r="C22" s="50"/>
      <c r="D22" s="50"/>
      <c r="E22" s="50"/>
      <c r="F22" s="50"/>
      <c r="G22" s="50"/>
      <c r="H22" s="50"/>
      <c r="I22" s="51"/>
    </row>
    <row r="23" spans="1:9" ht="39" customHeight="1">
      <c r="A23" s="4" t="s">
        <v>128</v>
      </c>
      <c r="B23" s="10" t="s">
        <v>19</v>
      </c>
      <c r="C23" s="5" t="s">
        <v>20</v>
      </c>
      <c r="D23" s="14">
        <v>43.2</v>
      </c>
      <c r="E23" s="14">
        <v>43.5</v>
      </c>
      <c r="F23" s="13">
        <v>42.9</v>
      </c>
      <c r="G23" s="13">
        <f>F23/E23*100</f>
        <v>98.620689655172413</v>
      </c>
      <c r="H23" s="13">
        <f>F23/D23*100</f>
        <v>99.305555555555543</v>
      </c>
      <c r="I23" s="11"/>
    </row>
    <row r="24" spans="1:9" ht="32.25" customHeight="1">
      <c r="A24" s="4" t="s">
        <v>129</v>
      </c>
      <c r="B24" s="10" t="s">
        <v>21</v>
      </c>
      <c r="C24" s="5" t="s">
        <v>20</v>
      </c>
      <c r="D24" s="14">
        <v>43.4</v>
      </c>
      <c r="E24" s="14">
        <v>43.4</v>
      </c>
      <c r="F24" s="13">
        <v>43</v>
      </c>
      <c r="G24" s="13">
        <f>F24/E24*100</f>
        <v>99.078341013824883</v>
      </c>
      <c r="H24" s="13">
        <f>F24/D24*100</f>
        <v>99.078341013824883</v>
      </c>
      <c r="I24" s="11"/>
    </row>
    <row r="25" spans="1:9" ht="63">
      <c r="A25" s="4" t="s">
        <v>130</v>
      </c>
      <c r="B25" s="10" t="s">
        <v>22</v>
      </c>
      <c r="C25" s="5" t="s">
        <v>23</v>
      </c>
      <c r="D25" s="14">
        <v>16.899999999999999</v>
      </c>
      <c r="E25" s="14">
        <v>15.8</v>
      </c>
      <c r="F25" s="13">
        <v>17.100000000000001</v>
      </c>
      <c r="G25" s="47" t="s">
        <v>207</v>
      </c>
      <c r="H25" s="47" t="s">
        <v>212</v>
      </c>
      <c r="I25" s="11"/>
    </row>
    <row r="26" spans="1:9" ht="63">
      <c r="A26" s="4" t="s">
        <v>131</v>
      </c>
      <c r="B26" s="10" t="s">
        <v>24</v>
      </c>
      <c r="C26" s="5" t="s">
        <v>23</v>
      </c>
      <c r="D26" s="14">
        <v>4.5999999999999996</v>
      </c>
      <c r="E26" s="14">
        <v>5.2</v>
      </c>
      <c r="F26" s="13">
        <v>5.8</v>
      </c>
      <c r="G26" s="47" t="s">
        <v>208</v>
      </c>
      <c r="H26" s="47" t="s">
        <v>209</v>
      </c>
      <c r="I26" s="11"/>
    </row>
    <row r="27" spans="1:9" ht="46.5" customHeight="1">
      <c r="A27" s="4" t="s">
        <v>132</v>
      </c>
      <c r="B27" s="10" t="s">
        <v>25</v>
      </c>
      <c r="C27" s="5" t="s">
        <v>26</v>
      </c>
      <c r="D27" s="14">
        <v>12.3</v>
      </c>
      <c r="E27" s="14">
        <v>10.6</v>
      </c>
      <c r="F27" s="13">
        <f>F25-F26</f>
        <v>11.3</v>
      </c>
      <c r="G27" s="47" t="s">
        <v>211</v>
      </c>
      <c r="H27" s="47" t="s">
        <v>213</v>
      </c>
      <c r="I27" s="11"/>
    </row>
    <row r="28" spans="1:9" ht="46.5" customHeight="1">
      <c r="A28" s="4" t="s">
        <v>133</v>
      </c>
      <c r="B28" s="10" t="s">
        <v>27</v>
      </c>
      <c r="C28" s="5" t="s">
        <v>26</v>
      </c>
      <c r="D28" s="14">
        <v>-21.6</v>
      </c>
      <c r="E28" s="14">
        <v>-10.4</v>
      </c>
      <c r="F28" s="13">
        <f>-752/F24</f>
        <v>-17.488372093023255</v>
      </c>
      <c r="G28" s="47" t="s">
        <v>210</v>
      </c>
      <c r="H28" s="47" t="s">
        <v>214</v>
      </c>
      <c r="I28" s="11"/>
    </row>
    <row r="29" spans="1:9" ht="47.25">
      <c r="A29" s="4" t="s">
        <v>134</v>
      </c>
      <c r="B29" s="10" t="s">
        <v>28</v>
      </c>
      <c r="C29" s="5" t="s">
        <v>20</v>
      </c>
      <c r="D29" s="14">
        <v>10.3</v>
      </c>
      <c r="E29" s="14">
        <v>10.5</v>
      </c>
      <c r="F29" s="13">
        <f>F23*23.7/100</f>
        <v>10.167299999999999</v>
      </c>
      <c r="G29" s="13">
        <f>F29/E29*100</f>
        <v>96.831428571428575</v>
      </c>
      <c r="H29" s="13">
        <f>F29/D29*100</f>
        <v>98.711650485436877</v>
      </c>
      <c r="I29" s="11"/>
    </row>
    <row r="30" spans="1:9" ht="31.5">
      <c r="A30" s="4" t="s">
        <v>135</v>
      </c>
      <c r="B30" s="10" t="s">
        <v>29</v>
      </c>
      <c r="C30" s="5" t="s">
        <v>20</v>
      </c>
      <c r="D30" s="14">
        <v>28.5</v>
      </c>
      <c r="E30" s="14">
        <v>28</v>
      </c>
      <c r="F30" s="13">
        <f>F23*66.2/100</f>
        <v>28.399799999999999</v>
      </c>
      <c r="G30" s="13">
        <f>F30/E30*100</f>
        <v>101.42785714285714</v>
      </c>
      <c r="H30" s="13">
        <f>F30/D30*100</f>
        <v>99.648421052631576</v>
      </c>
      <c r="I30" s="11"/>
    </row>
    <row r="31" spans="1:9" ht="47.25">
      <c r="A31" s="4" t="s">
        <v>136</v>
      </c>
      <c r="B31" s="10" t="s">
        <v>30</v>
      </c>
      <c r="C31" s="5" t="s">
        <v>20</v>
      </c>
      <c r="D31" s="14">
        <v>4.5</v>
      </c>
      <c r="E31" s="14">
        <v>5</v>
      </c>
      <c r="F31" s="13">
        <f>F23*10.1/100</f>
        <v>4.3328999999999995</v>
      </c>
      <c r="G31" s="13">
        <f>F31/E31*100</f>
        <v>86.657999999999987</v>
      </c>
      <c r="H31" s="13">
        <f>F31/D31*100</f>
        <v>96.286666666666648</v>
      </c>
      <c r="I31" s="11"/>
    </row>
    <row r="32" spans="1:9" ht="38.25" customHeight="1">
      <c r="A32" s="4" t="s">
        <v>137</v>
      </c>
      <c r="B32" s="10" t="s">
        <v>31</v>
      </c>
      <c r="C32" s="5" t="s">
        <v>20</v>
      </c>
      <c r="D32" s="14">
        <v>6.3</v>
      </c>
      <c r="E32" s="14">
        <v>6.5</v>
      </c>
      <c r="F32" s="13">
        <v>6.2460000000000004</v>
      </c>
      <c r="G32" s="13">
        <f>F32/E32*100</f>
        <v>96.092307692307699</v>
      </c>
      <c r="H32" s="13">
        <f>F32/D32*100</f>
        <v>99.142857142857153</v>
      </c>
      <c r="I32" s="11"/>
    </row>
    <row r="33" spans="1:9" ht="31.5">
      <c r="A33" s="4" t="s">
        <v>138</v>
      </c>
      <c r="B33" s="10" t="s">
        <v>32</v>
      </c>
      <c r="C33" s="5" t="s">
        <v>20</v>
      </c>
      <c r="D33" s="14">
        <v>5</v>
      </c>
      <c r="E33" s="14">
        <v>5</v>
      </c>
      <c r="F33" s="13">
        <v>5.0670000000000002</v>
      </c>
      <c r="G33" s="13">
        <f>F33/E33*100</f>
        <v>101.34</v>
      </c>
      <c r="H33" s="13">
        <f>F33/D33*100</f>
        <v>101.34</v>
      </c>
      <c r="I33" s="11"/>
    </row>
    <row r="34" spans="1:9" ht="29.25" customHeight="1">
      <c r="A34" s="3" t="s">
        <v>139</v>
      </c>
      <c r="B34" s="49" t="s">
        <v>33</v>
      </c>
      <c r="C34" s="50"/>
      <c r="D34" s="50"/>
      <c r="E34" s="50"/>
      <c r="F34" s="50"/>
      <c r="G34" s="50"/>
      <c r="H34" s="50"/>
      <c r="I34" s="51"/>
    </row>
    <row r="35" spans="1:9" ht="39" customHeight="1">
      <c r="A35" s="4" t="s">
        <v>140</v>
      </c>
      <c r="B35" s="10" t="s">
        <v>34</v>
      </c>
      <c r="C35" s="5" t="s">
        <v>35</v>
      </c>
      <c r="D35" s="14">
        <v>18.2</v>
      </c>
      <c r="E35" s="14">
        <v>18.2</v>
      </c>
      <c r="F35" s="13">
        <v>18.100000000000001</v>
      </c>
      <c r="G35" s="13">
        <f>F35/E35*100</f>
        <v>99.45054945054946</v>
      </c>
      <c r="H35" s="13">
        <f>F35/D35*100</f>
        <v>99.45054945054946</v>
      </c>
      <c r="I35" s="11"/>
    </row>
    <row r="36" spans="1:9" ht="31.5">
      <c r="A36" s="4" t="s">
        <v>141</v>
      </c>
      <c r="B36" s="10" t="s">
        <v>36</v>
      </c>
      <c r="C36" s="5" t="s">
        <v>35</v>
      </c>
      <c r="D36" s="20">
        <f>4.054/43.4</f>
        <v>9.3410138248847932E-2</v>
      </c>
      <c r="E36" s="20">
        <f>2/43.4</f>
        <v>4.6082949308755762E-2</v>
      </c>
      <c r="F36" s="19">
        <f>2.494/F24</f>
        <v>5.8000000000000003E-2</v>
      </c>
      <c r="G36" s="13">
        <f>F36/E36*100</f>
        <v>125.86</v>
      </c>
      <c r="H36" s="13">
        <f>F36/D36*100</f>
        <v>62.091761223482976</v>
      </c>
      <c r="I36" s="11"/>
    </row>
    <row r="37" spans="1:9" ht="36" customHeight="1">
      <c r="A37" s="4" t="s">
        <v>142</v>
      </c>
      <c r="B37" s="10" t="s">
        <v>37</v>
      </c>
      <c r="C37" s="5" t="s">
        <v>38</v>
      </c>
      <c r="D37" s="15">
        <v>1927</v>
      </c>
      <c r="E37" s="15">
        <v>1814</v>
      </c>
      <c r="F37" s="16">
        <v>1489</v>
      </c>
      <c r="G37" s="13">
        <f>F37/E37*100</f>
        <v>82.0837927232635</v>
      </c>
      <c r="H37" s="13">
        <f>F37/D37*100</f>
        <v>77.270368448365332</v>
      </c>
      <c r="I37" s="11"/>
    </row>
    <row r="38" spans="1:9" ht="30.75" customHeight="1">
      <c r="A38" s="4" t="s">
        <v>143</v>
      </c>
      <c r="B38" s="10" t="s">
        <v>39</v>
      </c>
      <c r="C38" s="5" t="s">
        <v>13</v>
      </c>
      <c r="D38" s="14">
        <v>1.6</v>
      </c>
      <c r="E38" s="14">
        <v>1</v>
      </c>
      <c r="F38" s="13">
        <f>11/778.8*100</f>
        <v>1.4124293785310735</v>
      </c>
      <c r="G38" s="13">
        <f>F38-E38</f>
        <v>0.41242937853107353</v>
      </c>
      <c r="H38" s="13">
        <f>F38-D38</f>
        <v>-0.18757062146892656</v>
      </c>
      <c r="I38" s="11"/>
    </row>
    <row r="39" spans="1:9" ht="32.25" customHeight="1">
      <c r="A39" s="3" t="s">
        <v>144</v>
      </c>
      <c r="B39" s="49" t="s">
        <v>40</v>
      </c>
      <c r="C39" s="50"/>
      <c r="D39" s="50"/>
      <c r="E39" s="50"/>
      <c r="F39" s="50"/>
      <c r="G39" s="50"/>
      <c r="H39" s="50"/>
      <c r="I39" s="51"/>
    </row>
    <row r="40" spans="1:9" ht="63.75" customHeight="1">
      <c r="A40" s="4" t="s">
        <v>145</v>
      </c>
      <c r="B40" s="10" t="s">
        <v>41</v>
      </c>
      <c r="C40" s="5" t="s">
        <v>42</v>
      </c>
      <c r="D40" s="14">
        <v>47448.1</v>
      </c>
      <c r="E40" s="12">
        <v>51893</v>
      </c>
      <c r="F40" s="13">
        <v>49291.6</v>
      </c>
      <c r="G40" s="13">
        <f>F40/E40*100</f>
        <v>94.986992465265061</v>
      </c>
      <c r="H40" s="13">
        <f>F40/D40*100</f>
        <v>103.88529783068236</v>
      </c>
      <c r="I40" s="11"/>
    </row>
    <row r="41" spans="1:9" ht="31.5" customHeight="1">
      <c r="A41" s="3" t="s">
        <v>146</v>
      </c>
      <c r="B41" s="49" t="s">
        <v>43</v>
      </c>
      <c r="C41" s="50"/>
      <c r="D41" s="50"/>
      <c r="E41" s="50"/>
      <c r="F41" s="50"/>
      <c r="G41" s="50"/>
      <c r="H41" s="50"/>
      <c r="I41" s="51"/>
    </row>
    <row r="42" spans="1:9" ht="33.75" customHeight="1">
      <c r="A42" s="4" t="s">
        <v>147</v>
      </c>
      <c r="B42" s="10" t="s">
        <v>44</v>
      </c>
      <c r="C42" s="5" t="s">
        <v>13</v>
      </c>
      <c r="D42" s="5">
        <v>1.01</v>
      </c>
      <c r="E42" s="6">
        <v>1.02</v>
      </c>
      <c r="F42" s="11">
        <v>1.06</v>
      </c>
      <c r="G42" s="11">
        <f>F42-E42</f>
        <v>4.0000000000000036E-2</v>
      </c>
      <c r="H42" s="11">
        <f>F42-D42</f>
        <v>5.0000000000000044E-2</v>
      </c>
      <c r="I42" s="11"/>
    </row>
    <row r="43" spans="1:9" ht="39" customHeight="1">
      <c r="A43" s="4" t="s">
        <v>148</v>
      </c>
      <c r="B43" s="10" t="s">
        <v>45</v>
      </c>
      <c r="C43" s="5" t="s">
        <v>46</v>
      </c>
      <c r="D43" s="5">
        <v>23.8</v>
      </c>
      <c r="E43" s="6">
        <v>22.4</v>
      </c>
      <c r="F43" s="11">
        <v>22.9</v>
      </c>
      <c r="G43" s="18">
        <f>F43/E43*100</f>
        <v>102.23214285714286</v>
      </c>
      <c r="H43" s="18">
        <f>F43/D43*100</f>
        <v>96.218487394957975</v>
      </c>
      <c r="I43" s="11"/>
    </row>
    <row r="44" spans="1:9" ht="43.5" customHeight="1">
      <c r="A44" s="3" t="s">
        <v>149</v>
      </c>
      <c r="B44" s="49" t="s">
        <v>47</v>
      </c>
      <c r="C44" s="50"/>
      <c r="D44" s="50"/>
      <c r="E44" s="50"/>
      <c r="F44" s="50"/>
      <c r="G44" s="50"/>
      <c r="H44" s="50"/>
      <c r="I44" s="51"/>
    </row>
    <row r="45" spans="1:9" ht="39" customHeight="1">
      <c r="A45" s="4" t="s">
        <v>150</v>
      </c>
      <c r="B45" s="10" t="s">
        <v>48</v>
      </c>
      <c r="C45" s="5" t="s">
        <v>13</v>
      </c>
      <c r="D45" s="5">
        <v>85.7</v>
      </c>
      <c r="E45" s="6">
        <v>85.7</v>
      </c>
      <c r="F45" s="18">
        <f>2914*100/5023/70*100</f>
        <v>82.875913654332919</v>
      </c>
      <c r="G45" s="18">
        <f>F45-E45</f>
        <v>-2.8240863456670837</v>
      </c>
      <c r="H45" s="18">
        <f>F45-D45</f>
        <v>-2.8240863456670837</v>
      </c>
      <c r="I45" s="11"/>
    </row>
    <row r="46" spans="1:9" ht="33" customHeight="1">
      <c r="A46" s="4" t="s">
        <v>151</v>
      </c>
      <c r="B46" s="10" t="s">
        <v>49</v>
      </c>
      <c r="C46" s="5" t="s">
        <v>13</v>
      </c>
      <c r="D46" s="5">
        <v>130.80000000000001</v>
      </c>
      <c r="E46" s="6">
        <v>127.5</v>
      </c>
      <c r="F46" s="18">
        <f>7794*100/6246/90*100</f>
        <v>138.64873519052193</v>
      </c>
      <c r="G46" s="18">
        <f>F46-E46</f>
        <v>11.148735190521933</v>
      </c>
      <c r="H46" s="18">
        <f>F46-D46</f>
        <v>7.8487351905219214</v>
      </c>
      <c r="I46" s="11"/>
    </row>
    <row r="47" spans="1:9" ht="63">
      <c r="A47" s="4" t="s">
        <v>152</v>
      </c>
      <c r="B47" s="10" t="s">
        <v>50</v>
      </c>
      <c r="C47" s="5" t="s">
        <v>13</v>
      </c>
      <c r="D47" s="5">
        <v>25</v>
      </c>
      <c r="E47" s="6">
        <v>25</v>
      </c>
      <c r="F47" s="11">
        <v>42.8</v>
      </c>
      <c r="G47" s="18">
        <f>F47-E47</f>
        <v>17.799999999999997</v>
      </c>
      <c r="H47" s="18">
        <f>F47-D47</f>
        <v>17.799999999999997</v>
      </c>
      <c r="I47" s="11"/>
    </row>
    <row r="48" spans="1:9" ht="41.25" customHeight="1">
      <c r="A48" s="4" t="s">
        <v>153</v>
      </c>
      <c r="B48" s="10" t="s">
        <v>51</v>
      </c>
      <c r="C48" s="5" t="s">
        <v>13</v>
      </c>
      <c r="D48" s="5">
        <v>24.7</v>
      </c>
      <c r="E48" s="6">
        <v>24</v>
      </c>
      <c r="F48" s="11">
        <v>24.5</v>
      </c>
      <c r="G48" s="18">
        <f>F48-E48</f>
        <v>0.5</v>
      </c>
      <c r="H48" s="18">
        <f>F48-D48</f>
        <v>-0.19999999999999929</v>
      </c>
      <c r="I48" s="11"/>
    </row>
    <row r="49" spans="1:9" ht="29.25" customHeight="1">
      <c r="A49" s="3" t="s">
        <v>154</v>
      </c>
      <c r="B49" s="49" t="s">
        <v>52</v>
      </c>
      <c r="C49" s="50"/>
      <c r="D49" s="50"/>
      <c r="E49" s="50"/>
      <c r="F49" s="50"/>
      <c r="G49" s="50"/>
      <c r="H49" s="50"/>
      <c r="I49" s="51"/>
    </row>
    <row r="50" spans="1:9" ht="45.75" customHeight="1">
      <c r="A50" s="4" t="s">
        <v>155</v>
      </c>
      <c r="B50" s="10" t="s">
        <v>53</v>
      </c>
      <c r="C50" s="5" t="s">
        <v>13</v>
      </c>
      <c r="D50" s="5">
        <v>42.8</v>
      </c>
      <c r="E50" s="17">
        <v>45.8</v>
      </c>
      <c r="F50" s="11">
        <f>99/250*100</f>
        <v>39.6</v>
      </c>
      <c r="G50" s="11">
        <f>F50-E50</f>
        <v>-6.1999999999999957</v>
      </c>
      <c r="H50" s="11">
        <f>F50-D50</f>
        <v>-3.1999999999999957</v>
      </c>
      <c r="I50" s="11"/>
    </row>
    <row r="51" spans="1:9" ht="35.25" customHeight="1">
      <c r="A51" s="3" t="s">
        <v>156</v>
      </c>
      <c r="B51" s="49" t="s">
        <v>54</v>
      </c>
      <c r="C51" s="50"/>
      <c r="D51" s="50"/>
      <c r="E51" s="50"/>
      <c r="F51" s="50"/>
      <c r="G51" s="50"/>
      <c r="H51" s="50"/>
      <c r="I51" s="51"/>
    </row>
    <row r="52" spans="1:9" ht="34.5" customHeight="1">
      <c r="A52" s="4" t="s">
        <v>157</v>
      </c>
      <c r="B52" s="10" t="s">
        <v>55</v>
      </c>
      <c r="C52" s="5" t="s">
        <v>215</v>
      </c>
      <c r="D52" s="5">
        <v>38.700000000000003</v>
      </c>
      <c r="E52" s="6">
        <v>38.4</v>
      </c>
      <c r="F52" s="18">
        <f>(150+18)*10/F23</f>
        <v>39.16083916083916</v>
      </c>
      <c r="G52" s="18">
        <f>F52/E52%</f>
        <v>101.98135198135198</v>
      </c>
      <c r="H52" s="18">
        <f>F52/D52%</f>
        <v>101.19079886521746</v>
      </c>
      <c r="I52" s="11"/>
    </row>
    <row r="53" spans="1:9" ht="31.5">
      <c r="A53" s="4" t="s">
        <v>158</v>
      </c>
      <c r="B53" s="10" t="s">
        <v>56</v>
      </c>
      <c r="C53" s="5" t="s">
        <v>215</v>
      </c>
      <c r="D53" s="5">
        <v>127.6</v>
      </c>
      <c r="E53" s="6">
        <v>129.19999999999999</v>
      </c>
      <c r="F53" s="18">
        <f>(502+45)*10/F23</f>
        <v>127.50582750582751</v>
      </c>
      <c r="G53" s="18">
        <f>F53/E53%</f>
        <v>98.688720979742669</v>
      </c>
      <c r="H53" s="18">
        <f>F53/D53%</f>
        <v>99.926197104880487</v>
      </c>
      <c r="I53" s="11"/>
    </row>
    <row r="54" spans="1:9" ht="80.25" customHeight="1">
      <c r="A54" s="4" t="s">
        <v>159</v>
      </c>
      <c r="B54" s="10" t="s">
        <v>57</v>
      </c>
      <c r="C54" s="5" t="s">
        <v>215</v>
      </c>
      <c r="D54" s="5">
        <v>51.7</v>
      </c>
      <c r="E54" s="6">
        <v>51.4</v>
      </c>
      <c r="F54" s="18">
        <f>(301*10/F23)/134.7*100</f>
        <v>52.088470796711341</v>
      </c>
      <c r="G54" s="18">
        <f>F54/E54%</f>
        <v>101.33943734768744</v>
      </c>
      <c r="H54" s="18">
        <f>F54/D54%</f>
        <v>100.75139419093102</v>
      </c>
      <c r="I54" s="11"/>
    </row>
    <row r="55" spans="1:9" ht="84.75" customHeight="1">
      <c r="A55" s="4" t="s">
        <v>160</v>
      </c>
      <c r="B55" s="10" t="s">
        <v>58</v>
      </c>
      <c r="C55" s="5" t="s">
        <v>13</v>
      </c>
      <c r="D55" s="5">
        <v>112.6</v>
      </c>
      <c r="E55" s="6">
        <v>112.1</v>
      </c>
      <c r="F55" s="18">
        <f>(882*10/F23)/181.5*100</f>
        <v>113.27515459746864</v>
      </c>
      <c r="G55" s="18">
        <f>F55-E55</f>
        <v>1.1751545974686479</v>
      </c>
      <c r="H55" s="18">
        <f>F55-D55</f>
        <v>0.67515459746864792</v>
      </c>
      <c r="I55" s="11"/>
    </row>
    <row r="56" spans="1:9" ht="54" customHeight="1">
      <c r="A56" s="3" t="s">
        <v>161</v>
      </c>
      <c r="B56" s="49" t="s">
        <v>59</v>
      </c>
      <c r="C56" s="50"/>
      <c r="D56" s="50"/>
      <c r="E56" s="50"/>
      <c r="F56" s="50"/>
      <c r="G56" s="50"/>
      <c r="H56" s="50"/>
      <c r="I56" s="51"/>
    </row>
    <row r="57" spans="1:9" ht="45" customHeight="1">
      <c r="A57" s="4" t="s">
        <v>162</v>
      </c>
      <c r="B57" s="10" t="s">
        <v>60</v>
      </c>
      <c r="C57" s="5" t="s">
        <v>13</v>
      </c>
      <c r="D57" s="5">
        <v>66.099999999999994</v>
      </c>
      <c r="E57" s="6">
        <v>65.900000000000006</v>
      </c>
      <c r="F57" s="18">
        <f>9.705*10/F24/3.5*100</f>
        <v>64.485049833887047</v>
      </c>
      <c r="G57" s="18">
        <f>F57-E57</f>
        <v>-1.4149501661129591</v>
      </c>
      <c r="H57" s="18">
        <f>F57-D57</f>
        <v>-1.6149501661129477</v>
      </c>
      <c r="I57" s="11"/>
    </row>
    <row r="58" spans="1:9" ht="37.5" customHeight="1">
      <c r="A58" s="4" t="s">
        <v>163</v>
      </c>
      <c r="B58" s="10" t="s">
        <v>61</v>
      </c>
      <c r="C58" s="5" t="s">
        <v>13</v>
      </c>
      <c r="D58" s="5">
        <v>15.4</v>
      </c>
      <c r="E58" s="6">
        <v>15.4</v>
      </c>
      <c r="F58" s="18">
        <f>475.9/F23/75*100</f>
        <v>14.790986790986791</v>
      </c>
      <c r="G58" s="18">
        <f>F58-E58</f>
        <v>-0.60901320901320943</v>
      </c>
      <c r="H58" s="18">
        <f>F58-D58</f>
        <v>-0.60901320901320943</v>
      </c>
      <c r="I58" s="11"/>
    </row>
    <row r="59" spans="1:9" ht="36" customHeight="1">
      <c r="A59" s="4" t="s">
        <v>164</v>
      </c>
      <c r="B59" s="10" t="s">
        <v>62</v>
      </c>
      <c r="C59" s="5" t="s">
        <v>13</v>
      </c>
      <c r="D59" s="5">
        <v>22.1</v>
      </c>
      <c r="E59" s="21">
        <v>22</v>
      </c>
      <c r="F59" s="18">
        <f>18.557*10/F24/19.5*100</f>
        <v>22.131186642814548</v>
      </c>
      <c r="G59" s="18">
        <f>F59-E59</f>
        <v>0.13118664281454784</v>
      </c>
      <c r="H59" s="18">
        <f>F59-D59</f>
        <v>3.1186642814546417E-2</v>
      </c>
      <c r="I59" s="11"/>
    </row>
    <row r="60" spans="1:9" ht="47.25">
      <c r="A60" s="4" t="s">
        <v>165</v>
      </c>
      <c r="B60" s="10" t="s">
        <v>63</v>
      </c>
      <c r="C60" s="5" t="s">
        <v>64</v>
      </c>
      <c r="D60" s="5">
        <v>27.7</v>
      </c>
      <c r="E60" s="6">
        <v>27.7</v>
      </c>
      <c r="F60" s="11">
        <v>28.3</v>
      </c>
      <c r="G60" s="18">
        <f>F60-E60</f>
        <v>0.60000000000000142</v>
      </c>
      <c r="H60" s="18">
        <f>F60-D60</f>
        <v>0.60000000000000142</v>
      </c>
      <c r="I60" s="11"/>
    </row>
    <row r="61" spans="1:9" ht="45.75" customHeight="1">
      <c r="A61" s="3" t="s">
        <v>166</v>
      </c>
      <c r="B61" s="49" t="s">
        <v>65</v>
      </c>
      <c r="C61" s="50"/>
      <c r="D61" s="50"/>
      <c r="E61" s="50"/>
      <c r="F61" s="50"/>
      <c r="G61" s="50"/>
      <c r="H61" s="50"/>
      <c r="I61" s="51"/>
    </row>
    <row r="62" spans="1:9" ht="34.5" customHeight="1">
      <c r="A62" s="4" t="s">
        <v>167</v>
      </c>
      <c r="B62" s="10" t="s">
        <v>66</v>
      </c>
      <c r="C62" s="5" t="s">
        <v>13</v>
      </c>
      <c r="D62" s="5">
        <v>150</v>
      </c>
      <c r="E62" s="6">
        <v>150</v>
      </c>
      <c r="F62" s="11">
        <v>150</v>
      </c>
      <c r="G62" s="11">
        <f>F62-E62</f>
        <v>0</v>
      </c>
      <c r="H62" s="11">
        <f>F62-D62</f>
        <v>0</v>
      </c>
      <c r="I62" s="11"/>
    </row>
    <row r="63" spans="1:9" ht="35.25" customHeight="1">
      <c r="A63" s="4" t="s">
        <v>168</v>
      </c>
      <c r="B63" s="10" t="s">
        <v>67</v>
      </c>
      <c r="C63" s="5" t="s">
        <v>13</v>
      </c>
      <c r="D63" s="5">
        <v>34.6</v>
      </c>
      <c r="E63" s="6">
        <v>18.2</v>
      </c>
      <c r="F63" s="11">
        <v>22.8</v>
      </c>
      <c r="G63" s="11">
        <f>F63-E63</f>
        <v>4.6000000000000014</v>
      </c>
      <c r="H63" s="11">
        <f>F63-D63</f>
        <v>-11.8</v>
      </c>
      <c r="I63" s="11"/>
    </row>
    <row r="64" spans="1:9" ht="29.25" customHeight="1">
      <c r="A64" s="52" t="s">
        <v>68</v>
      </c>
      <c r="B64" s="53"/>
      <c r="C64" s="53"/>
      <c r="D64" s="53"/>
      <c r="E64" s="53"/>
      <c r="F64" s="53"/>
      <c r="G64" s="53"/>
      <c r="H64" s="53"/>
      <c r="I64" s="54"/>
    </row>
    <row r="65" spans="1:9" ht="39.75" customHeight="1">
      <c r="A65" s="3" t="s">
        <v>169</v>
      </c>
      <c r="B65" s="49" t="s">
        <v>69</v>
      </c>
      <c r="C65" s="50"/>
      <c r="D65" s="50"/>
      <c r="E65" s="50"/>
      <c r="F65" s="50"/>
      <c r="G65" s="50"/>
      <c r="H65" s="50"/>
      <c r="I65" s="51"/>
    </row>
    <row r="66" spans="1:9" ht="65.25" customHeight="1">
      <c r="A66" s="4" t="s">
        <v>170</v>
      </c>
      <c r="B66" s="10" t="s">
        <v>70</v>
      </c>
      <c r="C66" s="5" t="s">
        <v>13</v>
      </c>
      <c r="D66" s="5">
        <v>0</v>
      </c>
      <c r="E66" s="6">
        <v>50</v>
      </c>
      <c r="F66" s="11">
        <v>25</v>
      </c>
      <c r="G66" s="11">
        <f>F66-E66</f>
        <v>-25</v>
      </c>
      <c r="H66" s="11">
        <f>F66-D66</f>
        <v>25</v>
      </c>
      <c r="I66" s="35" t="s">
        <v>201</v>
      </c>
    </row>
    <row r="67" spans="1:9" ht="51.75" customHeight="1">
      <c r="A67" s="6" t="s">
        <v>71</v>
      </c>
      <c r="B67" s="10" t="s">
        <v>72</v>
      </c>
      <c r="C67" s="5" t="s">
        <v>13</v>
      </c>
      <c r="D67" s="5">
        <v>0</v>
      </c>
      <c r="E67" s="6">
        <v>20</v>
      </c>
      <c r="F67" s="11">
        <v>20</v>
      </c>
      <c r="G67" s="11">
        <f>F67-E67</f>
        <v>0</v>
      </c>
      <c r="H67" s="11">
        <f>F67-D67</f>
        <v>20</v>
      </c>
      <c r="I67" s="11"/>
    </row>
    <row r="68" spans="1:9" ht="48.75" customHeight="1">
      <c r="A68" s="6" t="s">
        <v>73</v>
      </c>
      <c r="B68" s="10" t="s">
        <v>74</v>
      </c>
      <c r="C68" s="5" t="s">
        <v>13</v>
      </c>
      <c r="D68" s="5">
        <v>12</v>
      </c>
      <c r="E68" s="6">
        <v>21</v>
      </c>
      <c r="F68" s="11">
        <v>15</v>
      </c>
      <c r="G68" s="11">
        <f>F68-E68</f>
        <v>-6</v>
      </c>
      <c r="H68" s="11">
        <f>F68-D68</f>
        <v>3</v>
      </c>
      <c r="I68" s="11"/>
    </row>
    <row r="69" spans="1:9" ht="30" customHeight="1">
      <c r="A69" s="3" t="s">
        <v>171</v>
      </c>
      <c r="B69" s="49" t="s">
        <v>75</v>
      </c>
      <c r="C69" s="50"/>
      <c r="D69" s="50"/>
      <c r="E69" s="50"/>
      <c r="F69" s="50"/>
      <c r="G69" s="50"/>
      <c r="H69" s="50"/>
      <c r="I69" s="51"/>
    </row>
    <row r="70" spans="1:9" ht="63">
      <c r="A70" s="4" t="s">
        <v>172</v>
      </c>
      <c r="B70" s="10" t="s">
        <v>76</v>
      </c>
      <c r="C70" s="5" t="s">
        <v>77</v>
      </c>
      <c r="D70" s="5">
        <v>45.4</v>
      </c>
      <c r="E70" s="6">
        <v>45.4</v>
      </c>
      <c r="F70" s="11">
        <v>47.9</v>
      </c>
      <c r="G70" s="18">
        <f>F70/E70*100</f>
        <v>105.50660792951543</v>
      </c>
      <c r="H70" s="18">
        <f>F70/D70*100</f>
        <v>105.50660792951543</v>
      </c>
      <c r="I70" s="11"/>
    </row>
    <row r="71" spans="1:9" ht="40.5" customHeight="1">
      <c r="A71" s="4" t="s">
        <v>173</v>
      </c>
      <c r="B71" s="10" t="s">
        <v>199</v>
      </c>
      <c r="C71" s="5" t="s">
        <v>78</v>
      </c>
      <c r="D71" s="36">
        <f>16926/D24</f>
        <v>390</v>
      </c>
      <c r="E71" s="21">
        <v>429</v>
      </c>
      <c r="F71" s="18">
        <f>20381/F24</f>
        <v>473.97674418604652</v>
      </c>
      <c r="G71" s="18">
        <f>F71/E71*100</f>
        <v>110.484089553857</v>
      </c>
      <c r="H71" s="18">
        <f>F71/D71*100</f>
        <v>121.5324985092427</v>
      </c>
      <c r="I71" s="11"/>
    </row>
    <row r="72" spans="1:9" ht="33" customHeight="1">
      <c r="A72" s="3" t="s">
        <v>174</v>
      </c>
      <c r="B72" s="49" t="s">
        <v>79</v>
      </c>
      <c r="C72" s="50"/>
      <c r="D72" s="50"/>
      <c r="E72" s="50"/>
      <c r="F72" s="50"/>
      <c r="G72" s="50"/>
      <c r="H72" s="50"/>
      <c r="I72" s="51"/>
    </row>
    <row r="73" spans="1:9" ht="24" customHeight="1">
      <c r="A73" s="4" t="s">
        <v>175</v>
      </c>
      <c r="B73" s="10" t="s">
        <v>80</v>
      </c>
      <c r="C73" s="5" t="s">
        <v>81</v>
      </c>
      <c r="D73" s="5">
        <v>0.57499999999999996</v>
      </c>
      <c r="E73" s="6">
        <v>0.57599999999999996</v>
      </c>
      <c r="F73" s="37">
        <v>0.530636</v>
      </c>
      <c r="G73" s="18">
        <f>F73/E73*100</f>
        <v>92.124305555555566</v>
      </c>
      <c r="H73" s="18">
        <f>F73/D73*100</f>
        <v>92.28452173913044</v>
      </c>
      <c r="I73" s="11"/>
    </row>
    <row r="74" spans="1:9" ht="40.5" customHeight="1">
      <c r="A74" s="4" t="s">
        <v>176</v>
      </c>
      <c r="B74" s="10" t="s">
        <v>82</v>
      </c>
      <c r="C74" s="5" t="s">
        <v>81</v>
      </c>
      <c r="D74" s="5">
        <v>0.252</v>
      </c>
      <c r="E74" s="6">
        <v>0.254</v>
      </c>
      <c r="F74" s="37">
        <v>0.25708900000000001</v>
      </c>
      <c r="G74" s="18">
        <f>F74/E74*100</f>
        <v>101.21614173228346</v>
      </c>
      <c r="H74" s="18">
        <f>F74/D74*100</f>
        <v>102.01944444444445</v>
      </c>
      <c r="I74" s="11"/>
    </row>
    <row r="75" spans="1:9" ht="38.25" customHeight="1">
      <c r="A75" s="4" t="s">
        <v>177</v>
      </c>
      <c r="B75" s="10" t="s">
        <v>83</v>
      </c>
      <c r="C75" s="5" t="s">
        <v>13</v>
      </c>
      <c r="D75" s="5">
        <v>99.8</v>
      </c>
      <c r="E75" s="6">
        <v>99.8</v>
      </c>
      <c r="F75" s="18">
        <f>778.2/778.8*100</f>
        <v>99.922958397534671</v>
      </c>
      <c r="G75" s="18">
        <f>F75-E75</f>
        <v>0.12295839753467419</v>
      </c>
      <c r="H75" s="18">
        <f>F75-D75</f>
        <v>0.12295839753467419</v>
      </c>
      <c r="I75" s="11"/>
    </row>
    <row r="76" spans="1:9" s="40" customFormat="1" ht="30" customHeight="1">
      <c r="A76" s="23" t="s">
        <v>178</v>
      </c>
      <c r="B76" s="24" t="s">
        <v>205</v>
      </c>
      <c r="C76" s="25" t="s">
        <v>13</v>
      </c>
      <c r="D76" s="38">
        <v>25.4</v>
      </c>
      <c r="E76" s="26">
        <v>24.9</v>
      </c>
      <c r="F76" s="29">
        <v>30</v>
      </c>
      <c r="G76" s="29">
        <f>F76-E76</f>
        <v>5.1000000000000014</v>
      </c>
      <c r="H76" s="29">
        <f>F76-D76</f>
        <v>4.6000000000000014</v>
      </c>
      <c r="I76" s="39"/>
    </row>
    <row r="77" spans="1:9" ht="31.5">
      <c r="A77" s="23" t="s">
        <v>179</v>
      </c>
      <c r="B77" s="24" t="s">
        <v>84</v>
      </c>
      <c r="C77" s="25" t="s">
        <v>85</v>
      </c>
      <c r="D77" s="25">
        <v>56.72</v>
      </c>
      <c r="E77" s="26">
        <v>56.85</v>
      </c>
      <c r="F77" s="27"/>
      <c r="G77" s="27">
        <f>F77/E77*100</f>
        <v>0</v>
      </c>
      <c r="H77" s="27">
        <f>F77/D77*100</f>
        <v>0</v>
      </c>
      <c r="I77" s="11"/>
    </row>
    <row r="78" spans="1:9" ht="54" customHeight="1">
      <c r="A78" s="23" t="s">
        <v>180</v>
      </c>
      <c r="B78" s="24" t="s">
        <v>86</v>
      </c>
      <c r="C78" s="25" t="s">
        <v>87</v>
      </c>
      <c r="D78" s="25">
        <v>100</v>
      </c>
      <c r="E78" s="26">
        <v>100</v>
      </c>
      <c r="F78" s="27">
        <v>100</v>
      </c>
      <c r="G78" s="27">
        <f>F78-E78</f>
        <v>0</v>
      </c>
      <c r="H78" s="27">
        <f>F78-D78</f>
        <v>0</v>
      </c>
      <c r="I78" s="11"/>
    </row>
    <row r="79" spans="1:9" ht="36" customHeight="1">
      <c r="A79" s="23" t="s">
        <v>181</v>
      </c>
      <c r="B79" s="24" t="s">
        <v>88</v>
      </c>
      <c r="C79" s="25" t="s">
        <v>206</v>
      </c>
      <c r="D79" s="25">
        <v>8.17</v>
      </c>
      <c r="E79" s="41">
        <f>8.5*43.4/30</f>
        <v>12.296666666666665</v>
      </c>
      <c r="F79" s="42">
        <f>2654.5/365</f>
        <v>7.2726027397260271</v>
      </c>
      <c r="G79" s="29">
        <f>F79/E79*100</f>
        <v>59.142879423090498</v>
      </c>
      <c r="H79" s="29">
        <f>F79/D79*100</f>
        <v>89.015945406683315</v>
      </c>
      <c r="I79" s="11"/>
    </row>
    <row r="80" spans="1:9" s="40" customFormat="1" ht="24" customHeight="1">
      <c r="A80" s="23" t="s">
        <v>182</v>
      </c>
      <c r="B80" s="24" t="s">
        <v>89</v>
      </c>
      <c r="C80" s="25" t="s">
        <v>13</v>
      </c>
      <c r="D80" s="25">
        <v>40.659999999999997</v>
      </c>
      <c r="E80" s="26">
        <v>44.01</v>
      </c>
      <c r="F80" s="27">
        <v>36.799999999999997</v>
      </c>
      <c r="G80" s="29">
        <f>F80/E80*100</f>
        <v>83.617359690979328</v>
      </c>
      <c r="H80" s="29">
        <f>F80/D80*100</f>
        <v>90.50664043285785</v>
      </c>
      <c r="I80" s="39"/>
    </row>
    <row r="81" spans="1:9" ht="53.25" customHeight="1">
      <c r="A81" s="23" t="s">
        <v>183</v>
      </c>
      <c r="B81" s="24" t="s">
        <v>90</v>
      </c>
      <c r="C81" s="25" t="s">
        <v>91</v>
      </c>
      <c r="D81" s="25">
        <v>99.6</v>
      </c>
      <c r="E81" s="26">
        <v>100</v>
      </c>
      <c r="F81" s="29">
        <f>778.1/778.8*100</f>
        <v>99.910118130457121</v>
      </c>
      <c r="G81" s="29">
        <f>F81-E81</f>
        <v>-8.988186954287869E-2</v>
      </c>
      <c r="H81" s="29">
        <f>F81-D81</f>
        <v>0.31011813045712699</v>
      </c>
      <c r="I81" s="11"/>
    </row>
    <row r="82" spans="1:9" ht="25.5" customHeight="1">
      <c r="A82" s="23" t="s">
        <v>184</v>
      </c>
      <c r="B82" s="24" t="s">
        <v>92</v>
      </c>
      <c r="C82" s="25" t="s">
        <v>206</v>
      </c>
      <c r="D82" s="25">
        <v>6.48</v>
      </c>
      <c r="E82" s="41">
        <f>E79</f>
        <v>12.296666666666665</v>
      </c>
      <c r="F82" s="42">
        <f>2123.52/365</f>
        <v>5.8178630136986298</v>
      </c>
      <c r="G82" s="29">
        <f>F82/E82*100</f>
        <v>47.312521119804529</v>
      </c>
      <c r="H82" s="29">
        <f>F82/D82*100</f>
        <v>89.781836631151691</v>
      </c>
      <c r="I82" s="11"/>
    </row>
    <row r="83" spans="1:9" s="40" customFormat="1" ht="21.75" customHeight="1">
      <c r="A83" s="23" t="s">
        <v>185</v>
      </c>
      <c r="B83" s="24" t="s">
        <v>93</v>
      </c>
      <c r="C83" s="25" t="s">
        <v>13</v>
      </c>
      <c r="D83" s="25">
        <v>36.43</v>
      </c>
      <c r="E83" s="26">
        <v>38.93</v>
      </c>
      <c r="F83" s="29">
        <v>37</v>
      </c>
      <c r="G83" s="29">
        <f>F83-E83</f>
        <v>-1.9299999999999997</v>
      </c>
      <c r="H83" s="29">
        <f>F83-D83</f>
        <v>0.57000000000000028</v>
      </c>
      <c r="I83" s="39"/>
    </row>
    <row r="84" spans="1:9" ht="50.25" customHeight="1">
      <c r="A84" s="4" t="s">
        <v>186</v>
      </c>
      <c r="B84" s="10" t="s">
        <v>94</v>
      </c>
      <c r="C84" s="5" t="s">
        <v>91</v>
      </c>
      <c r="D84" s="5">
        <v>94.5</v>
      </c>
      <c r="E84" s="6">
        <v>100</v>
      </c>
      <c r="F84" s="18">
        <f>767.1/778.8*100</f>
        <v>98.497688751926049</v>
      </c>
      <c r="G84" s="18">
        <f>F84-E84</f>
        <v>-1.5023112480739513</v>
      </c>
      <c r="H84" s="18">
        <f>F84-D84</f>
        <v>3.9976887519260487</v>
      </c>
      <c r="I84" s="11"/>
    </row>
    <row r="85" spans="1:9" ht="18.75">
      <c r="A85" s="4" t="s">
        <v>187</v>
      </c>
      <c r="B85" s="10" t="s">
        <v>95</v>
      </c>
      <c r="C85" s="5" t="s">
        <v>96</v>
      </c>
      <c r="D85" s="5">
        <v>71.38</v>
      </c>
      <c r="E85" s="6">
        <v>72</v>
      </c>
      <c r="F85" s="11"/>
      <c r="G85" s="11">
        <f>F85/E85*100</f>
        <v>0</v>
      </c>
      <c r="H85" s="11">
        <f>F85/D85*100</f>
        <v>0</v>
      </c>
      <c r="I85" s="11"/>
    </row>
    <row r="86" spans="1:9" ht="31.5" customHeight="1">
      <c r="A86" s="3" t="s">
        <v>188</v>
      </c>
      <c r="B86" s="49" t="s">
        <v>97</v>
      </c>
      <c r="C86" s="50"/>
      <c r="D86" s="50"/>
      <c r="E86" s="50"/>
      <c r="F86" s="50"/>
      <c r="G86" s="50"/>
      <c r="H86" s="50"/>
      <c r="I86" s="51"/>
    </row>
    <row r="87" spans="1:9" ht="40.5" customHeight="1">
      <c r="A87" s="4" t="s">
        <v>189</v>
      </c>
      <c r="B87" s="10" t="s">
        <v>98</v>
      </c>
      <c r="C87" s="5" t="s">
        <v>99</v>
      </c>
      <c r="D87" s="5">
        <v>398</v>
      </c>
      <c r="E87" s="6">
        <v>400</v>
      </c>
      <c r="F87" s="18">
        <f>D87*E24/F24</f>
        <v>401.70232558139537</v>
      </c>
      <c r="G87" s="18">
        <f>F87/E87*100</f>
        <v>100.42558139534886</v>
      </c>
      <c r="H87" s="18">
        <f>F87/D87*100</f>
        <v>100.93023255813954</v>
      </c>
      <c r="I87" s="11"/>
    </row>
    <row r="88" spans="1:9" ht="29.25" customHeight="1">
      <c r="A88" s="3" t="s">
        <v>190</v>
      </c>
      <c r="B88" s="49" t="s">
        <v>100</v>
      </c>
      <c r="C88" s="50"/>
      <c r="D88" s="50"/>
      <c r="E88" s="50"/>
      <c r="F88" s="50"/>
      <c r="G88" s="50"/>
      <c r="H88" s="50"/>
      <c r="I88" s="51"/>
    </row>
    <row r="89" spans="1:9" ht="23.25" customHeight="1">
      <c r="A89" s="6" t="s">
        <v>101</v>
      </c>
      <c r="B89" s="10" t="s">
        <v>102</v>
      </c>
      <c r="C89" s="5" t="s">
        <v>103</v>
      </c>
      <c r="D89" s="5">
        <v>8</v>
      </c>
      <c r="E89" s="6">
        <v>9.3000000000000007</v>
      </c>
      <c r="F89" s="11">
        <f>4.5+4.3</f>
        <v>8.8000000000000007</v>
      </c>
      <c r="G89" s="18">
        <f>F89/E89*100</f>
        <v>94.623655913978496</v>
      </c>
      <c r="H89" s="18">
        <f>F89/D89*100</f>
        <v>110.00000000000001</v>
      </c>
      <c r="I89" s="11"/>
    </row>
    <row r="90" spans="1:9" ht="23.25" customHeight="1">
      <c r="A90" s="52" t="s">
        <v>104</v>
      </c>
      <c r="B90" s="53"/>
      <c r="C90" s="53"/>
      <c r="D90" s="53"/>
      <c r="E90" s="53"/>
      <c r="F90" s="53"/>
      <c r="G90" s="53"/>
      <c r="H90" s="53"/>
      <c r="I90" s="54"/>
    </row>
    <row r="91" spans="1:9" ht="42" customHeight="1">
      <c r="A91" s="3" t="s">
        <v>191</v>
      </c>
      <c r="B91" s="49" t="s">
        <v>105</v>
      </c>
      <c r="C91" s="50"/>
      <c r="D91" s="50"/>
      <c r="E91" s="50"/>
      <c r="F91" s="50"/>
      <c r="G91" s="50"/>
      <c r="H91" s="50"/>
      <c r="I91" s="51"/>
    </row>
    <row r="92" spans="1:9" ht="45.75" customHeight="1">
      <c r="A92" s="4" t="s">
        <v>192</v>
      </c>
      <c r="B92" s="10" t="s">
        <v>106</v>
      </c>
      <c r="C92" s="5" t="s">
        <v>13</v>
      </c>
      <c r="D92" s="5">
        <v>26.6</v>
      </c>
      <c r="E92" s="6">
        <v>83.8</v>
      </c>
      <c r="F92" s="11">
        <v>82.6</v>
      </c>
      <c r="G92" s="11">
        <f>F92-E92</f>
        <v>-1.2000000000000028</v>
      </c>
      <c r="H92" s="11">
        <f>F92-D92</f>
        <v>55.999999999999993</v>
      </c>
      <c r="I92" s="11"/>
    </row>
    <row r="93" spans="1:9" ht="63">
      <c r="A93" s="4" t="s">
        <v>193</v>
      </c>
      <c r="B93" s="10" t="s">
        <v>107</v>
      </c>
      <c r="C93" s="5" t="s">
        <v>13</v>
      </c>
      <c r="D93" s="5">
        <v>42.9</v>
      </c>
      <c r="E93" s="6">
        <v>46.3</v>
      </c>
      <c r="F93" s="11">
        <v>41.7</v>
      </c>
      <c r="G93" s="11">
        <f>F93-E93</f>
        <v>-4.5999999999999943</v>
      </c>
      <c r="H93" s="11">
        <f>F93-D93</f>
        <v>-1.1999999999999957</v>
      </c>
      <c r="I93" s="11"/>
    </row>
    <row r="94" spans="1:9" ht="26.25" customHeight="1">
      <c r="A94" s="3" t="s">
        <v>194</v>
      </c>
      <c r="B94" s="49" t="s">
        <v>108</v>
      </c>
      <c r="C94" s="50"/>
      <c r="D94" s="50"/>
      <c r="E94" s="50"/>
      <c r="F94" s="50"/>
      <c r="G94" s="50"/>
      <c r="H94" s="50"/>
      <c r="I94" s="51"/>
    </row>
    <row r="95" spans="1:9" ht="54.75" customHeight="1">
      <c r="A95" s="4" t="s">
        <v>195</v>
      </c>
      <c r="B95" s="10" t="s">
        <v>200</v>
      </c>
      <c r="C95" s="5" t="s">
        <v>13</v>
      </c>
      <c r="D95" s="5">
        <v>30</v>
      </c>
      <c r="E95" s="6">
        <v>30.01</v>
      </c>
      <c r="F95" s="22">
        <f>D95+48.08/16890*100</f>
        <v>30.284665482534045</v>
      </c>
      <c r="G95" s="22">
        <f>F95-E95</f>
        <v>0.27466548253404355</v>
      </c>
      <c r="H95" s="22">
        <f>F95-D95</f>
        <v>0.28466548253404511</v>
      </c>
      <c r="I95" s="11"/>
    </row>
    <row r="96" spans="1:9" ht="24.75" customHeight="1">
      <c r="A96" s="3" t="s">
        <v>196</v>
      </c>
      <c r="B96" s="49" t="s">
        <v>109</v>
      </c>
      <c r="C96" s="50"/>
      <c r="D96" s="50"/>
      <c r="E96" s="50"/>
      <c r="F96" s="50"/>
      <c r="G96" s="50"/>
      <c r="H96" s="50"/>
      <c r="I96" s="51"/>
    </row>
    <row r="97" spans="1:9" ht="48.75" customHeight="1">
      <c r="A97" s="4" t="s">
        <v>197</v>
      </c>
      <c r="B97" s="10" t="s">
        <v>110</v>
      </c>
      <c r="C97" s="5" t="s">
        <v>13</v>
      </c>
      <c r="D97" s="5">
        <v>65.5</v>
      </c>
      <c r="E97" s="6" t="s">
        <v>111</v>
      </c>
      <c r="F97" s="11">
        <v>68.599999999999994</v>
      </c>
      <c r="G97" s="11" t="s">
        <v>111</v>
      </c>
      <c r="H97" s="18">
        <f>F97-D97</f>
        <v>3.0999999999999943</v>
      </c>
      <c r="I97" s="11"/>
    </row>
    <row r="98" spans="1:9" s="28" customFormat="1" ht="59.25" customHeight="1">
      <c r="A98" s="23" t="s">
        <v>198</v>
      </c>
      <c r="B98" s="24" t="s">
        <v>112</v>
      </c>
      <c r="C98" s="25" t="s">
        <v>13</v>
      </c>
      <c r="D98" s="25">
        <v>97.9</v>
      </c>
      <c r="E98" s="26">
        <v>98.5</v>
      </c>
      <c r="F98" s="29">
        <v>99</v>
      </c>
      <c r="G98" s="27">
        <f>F98-E98</f>
        <v>0.5</v>
      </c>
      <c r="H98" s="18">
        <f>F98-D98</f>
        <v>1.0999999999999943</v>
      </c>
      <c r="I98" s="27"/>
    </row>
    <row r="99" spans="1:9">
      <c r="A99" s="7"/>
      <c r="B99" s="7"/>
      <c r="C99" s="7"/>
      <c r="D99" s="7"/>
      <c r="E99" s="7"/>
    </row>
  </sheetData>
  <mergeCells count="34">
    <mergeCell ref="B9:I9"/>
    <mergeCell ref="B11:I11"/>
    <mergeCell ref="A5:A6"/>
    <mergeCell ref="B5:B6"/>
    <mergeCell ref="C5:C6"/>
    <mergeCell ref="A7:H7"/>
    <mergeCell ref="I5:I6"/>
    <mergeCell ref="A8:I8"/>
    <mergeCell ref="B94:I94"/>
    <mergeCell ref="B96:I96"/>
    <mergeCell ref="B65:I65"/>
    <mergeCell ref="B69:I69"/>
    <mergeCell ref="B72:I72"/>
    <mergeCell ref="B86:I86"/>
    <mergeCell ref="B88:I88"/>
    <mergeCell ref="B91:I91"/>
    <mergeCell ref="A64:I64"/>
    <mergeCell ref="A90:I90"/>
    <mergeCell ref="B39:I39"/>
    <mergeCell ref="B49:I49"/>
    <mergeCell ref="B51:I51"/>
    <mergeCell ref="B56:I56"/>
    <mergeCell ref="B61:I61"/>
    <mergeCell ref="B41:I41"/>
    <mergeCell ref="B44:I44"/>
    <mergeCell ref="B18:I18"/>
    <mergeCell ref="A21:I21"/>
    <mergeCell ref="B22:I22"/>
    <mergeCell ref="B34:I34"/>
    <mergeCell ref="P2:S2"/>
    <mergeCell ref="A3:I3"/>
    <mergeCell ref="B16:I16"/>
    <mergeCell ref="E5:H5"/>
    <mergeCell ref="A12:A15"/>
  </mergeCells>
  <phoneticPr fontId="0" type="noConversion"/>
  <printOptions horizontalCentered="1"/>
  <pageMargins left="0.23" right="0.17" top="0.37" bottom="0.35" header="0.31496062992125984" footer="0.31496062992125984"/>
  <pageSetup paperSize="9" scale="90" fitToHeight="1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Лист1!_Toc404770652</vt:lpstr>
      <vt:lpstr>Лист1!_Toc404770653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2015-05-18T08:21:48Z</cp:lastPrinted>
  <dcterms:created xsi:type="dcterms:W3CDTF">2006-09-28T05:33:49Z</dcterms:created>
  <dcterms:modified xsi:type="dcterms:W3CDTF">2015-05-18T08:22:09Z</dcterms:modified>
</cp:coreProperties>
</file>