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11355" windowHeight="8400"/>
  </bookViews>
  <sheets>
    <sheet name="Лист1" sheetId="1" r:id="rId1"/>
    <sheet name="Лист2" sheetId="3" r:id="rId2"/>
    <sheet name="Лист3" sheetId="4" r:id="rId3"/>
  </sheets>
  <definedNames>
    <definedName name="_xlnm.Print_Titles" localSheetId="0">Лист1!$5:$5</definedName>
    <definedName name="_xlnm.Print_Area" localSheetId="1">Лист2!$A$1:$M$28</definedName>
    <definedName name="_xlnm.Print_Area" localSheetId="2">Лист3!$A$1:$M$8</definedName>
  </definedNames>
  <calcPr calcId="114210" fullCalcOnLoad="1"/>
</workbook>
</file>

<file path=xl/calcChain.xml><?xml version="1.0" encoding="utf-8"?>
<calcChain xmlns="http://schemas.openxmlformats.org/spreadsheetml/2006/main">
  <c r="L11" i="1"/>
  <c r="M7"/>
  <c r="M52"/>
  <c r="M12"/>
  <c r="J33"/>
  <c r="H87"/>
  <c r="M82"/>
  <c r="J27"/>
  <c r="J25"/>
  <c r="J23"/>
  <c r="H27"/>
  <c r="H25"/>
  <c r="L8"/>
  <c r="I8"/>
  <c r="L68"/>
  <c r="M90"/>
  <c r="K90"/>
  <c r="L86"/>
  <c r="L87"/>
  <c r="L36"/>
  <c r="J36"/>
  <c r="L27"/>
  <c r="L25"/>
  <c r="L23"/>
  <c r="J28" i="3"/>
  <c r="J27"/>
  <c r="J25"/>
  <c r="J24"/>
  <c r="J23"/>
  <c r="J22"/>
  <c r="M20"/>
  <c r="K20"/>
  <c r="I20"/>
  <c r="M19"/>
  <c r="K19"/>
  <c r="I19"/>
  <c r="M17"/>
  <c r="K17"/>
  <c r="I17"/>
  <c r="J16"/>
  <c r="H16"/>
  <c r="M15"/>
  <c r="K15"/>
  <c r="I15"/>
  <c r="I83" i="1"/>
  <c r="L84"/>
  <c r="L89"/>
  <c r="L88"/>
  <c r="L42"/>
  <c r="L39"/>
  <c r="L33"/>
  <c r="Q32"/>
  <c r="H84"/>
  <c r="I84"/>
  <c r="J84"/>
  <c r="K82"/>
  <c r="J80"/>
  <c r="J79"/>
  <c r="J77"/>
  <c r="J76"/>
  <c r="J75"/>
  <c r="J74"/>
  <c r="H68"/>
  <c r="J11"/>
  <c r="M11"/>
  <c r="L20"/>
  <c r="L21"/>
  <c r="M13"/>
  <c r="M14"/>
  <c r="L16"/>
  <c r="M17"/>
  <c r="M18"/>
  <c r="M44"/>
  <c r="M46"/>
  <c r="M47"/>
  <c r="M48"/>
  <c r="M49"/>
  <c r="M50"/>
  <c r="M51"/>
  <c r="M53"/>
  <c r="M55"/>
  <c r="M67"/>
  <c r="M69"/>
  <c r="M71"/>
  <c r="M72"/>
  <c r="M83"/>
  <c r="K50"/>
  <c r="K51"/>
  <c r="K52"/>
  <c r="K53"/>
  <c r="K49"/>
  <c r="G18"/>
  <c r="G17"/>
  <c r="J68"/>
  <c r="K67"/>
  <c r="J9"/>
  <c r="K9"/>
  <c r="J8"/>
  <c r="K8"/>
  <c r="I82"/>
  <c r="K72"/>
  <c r="K71"/>
  <c r="K69"/>
  <c r="G84"/>
  <c r="K83"/>
  <c r="J86"/>
  <c r="J87"/>
  <c r="G89"/>
  <c r="K30"/>
  <c r="K29"/>
  <c r="H11"/>
  <c r="I11"/>
  <c r="K44"/>
  <c r="I44"/>
  <c r="K48"/>
  <c r="K47"/>
  <c r="K46"/>
  <c r="J88"/>
  <c r="K88"/>
  <c r="I88"/>
  <c r="I89"/>
  <c r="K12"/>
  <c r="K7"/>
  <c r="H33"/>
  <c r="I86"/>
  <c r="I72"/>
  <c r="I71"/>
  <c r="I69"/>
  <c r="I67"/>
  <c r="K55"/>
  <c r="I55"/>
  <c r="I57"/>
  <c r="I47"/>
  <c r="I48"/>
  <c r="I49"/>
  <c r="I50"/>
  <c r="I51"/>
  <c r="I52"/>
  <c r="I53"/>
  <c r="I46"/>
  <c r="I30"/>
  <c r="I29"/>
  <c r="H23"/>
  <c r="H20"/>
  <c r="H21"/>
  <c r="F20"/>
  <c r="K14"/>
  <c r="K13"/>
  <c r="K17"/>
  <c r="K18"/>
  <c r="J16"/>
  <c r="H16"/>
  <c r="K16"/>
  <c r="F16"/>
  <c r="I12"/>
  <c r="I13"/>
  <c r="I14"/>
  <c r="I17"/>
  <c r="I18"/>
  <c r="I9"/>
  <c r="I7"/>
  <c r="J20"/>
  <c r="J21"/>
  <c r="J89"/>
  <c r="K89"/>
  <c r="M9"/>
  <c r="K84"/>
  <c r="I16"/>
  <c r="K86"/>
  <c r="K11"/>
  <c r="G16"/>
  <c r="M16"/>
  <c r="M8"/>
  <c r="M86"/>
  <c r="M84"/>
  <c r="M89"/>
  <c r="M88"/>
</calcChain>
</file>

<file path=xl/sharedStrings.xml><?xml version="1.0" encoding="utf-8"?>
<sst xmlns="http://schemas.openxmlformats.org/spreadsheetml/2006/main" count="521" uniqueCount="197">
  <si>
    <t>Показатели</t>
  </si>
  <si>
    <t>тыс.человек</t>
  </si>
  <si>
    <t xml:space="preserve">     в действующих ценах каждого года</t>
  </si>
  <si>
    <t>млн. рублей</t>
  </si>
  <si>
    <t xml:space="preserve">   - добыча полезных ископаемых</t>
  </si>
  <si>
    <t xml:space="preserve">   - обрабатывающие производства</t>
  </si>
  <si>
    <t xml:space="preserve">   - производство и распределение электроэнергии, газа и воды   </t>
  </si>
  <si>
    <t>%</t>
  </si>
  <si>
    <t>Производство основных видов промышленной продукции:</t>
  </si>
  <si>
    <t>млн.тонн</t>
  </si>
  <si>
    <t>млрд.куб.м</t>
  </si>
  <si>
    <t>млн.руб.</t>
  </si>
  <si>
    <t>млн.рублей</t>
  </si>
  <si>
    <t xml:space="preserve">Финансы: </t>
  </si>
  <si>
    <t>Доходы  бюджета муниципального образования</t>
  </si>
  <si>
    <t>Расходы  бюджета муниципального образования</t>
  </si>
  <si>
    <t>Ввод жилья и объектов соцкультбыта:</t>
  </si>
  <si>
    <t>тыс.кв.м</t>
  </si>
  <si>
    <t>Общеобразовательные школы</t>
  </si>
  <si>
    <t>уч. мест</t>
  </si>
  <si>
    <t>Дошкольные образовательные учреждения</t>
  </si>
  <si>
    <t xml:space="preserve">мест </t>
  </si>
  <si>
    <t>Поликлиники</t>
  </si>
  <si>
    <t>посещений в смену</t>
  </si>
  <si>
    <t>Больницы</t>
  </si>
  <si>
    <t>койко/мест</t>
  </si>
  <si>
    <t>Уровень жизни населения:</t>
  </si>
  <si>
    <t>рублей</t>
  </si>
  <si>
    <t>Потребительские расходы на душу населения</t>
  </si>
  <si>
    <t>Средний размер дохода пенсионера (на конец года отчетного периода)</t>
  </si>
  <si>
    <t xml:space="preserve">Соотношение среднемесячного дохода  и прожиточного минимума пенсионера </t>
  </si>
  <si>
    <t>тыс.рублей</t>
  </si>
  <si>
    <t>Прибыль прибыльных предприятий</t>
  </si>
  <si>
    <t>Кредиторская задолженность</t>
  </si>
  <si>
    <t>Дебиторская задолженность</t>
  </si>
  <si>
    <t>Реальные располагаемые денежные доходы неселения</t>
  </si>
  <si>
    <t>Добыча нефти, включая газовый конденсат</t>
  </si>
  <si>
    <t>Жилые дома (общая площадь квартир)</t>
  </si>
  <si>
    <t>единиц</t>
  </si>
  <si>
    <t>Установленный стандарт уровня платежей населения за ЖКУ</t>
  </si>
  <si>
    <t>Общая дебиторская задолженность ЖКК</t>
  </si>
  <si>
    <t>Доля задолженности населения в общем объеме дебиторской задолженности ЖКК</t>
  </si>
  <si>
    <t>Среднесписочная численность работников (без внешних совместителей) по полному кругу организаций</t>
  </si>
  <si>
    <t>Среднесписочная численность работников (без внешних совместителей) по организациям, не относящимся к субъектам малого предпринимательства</t>
  </si>
  <si>
    <t>Индекс физического объема</t>
  </si>
  <si>
    <t>Индекс промышленного производства</t>
  </si>
  <si>
    <t>в % к предыдущему году</t>
  </si>
  <si>
    <t>Индекс производства</t>
  </si>
  <si>
    <t>% к предыдущему году в сопоставимых ценах</t>
  </si>
  <si>
    <t>тыс. единиц</t>
  </si>
  <si>
    <t>хлеб и хлебобулочные изделия</t>
  </si>
  <si>
    <t>тонн</t>
  </si>
  <si>
    <t>в том числе: безвозмездные поступления от других бюджетов бюджетной системы Российской Федерации</t>
  </si>
  <si>
    <t xml:space="preserve">Объем предоставленных субсидий на оплату жилого помещения и коммунальных услуг </t>
  </si>
  <si>
    <t>Миграционный прирост (убыль) населения</t>
  </si>
  <si>
    <t>Производство местной  пищевой продукции:</t>
  </si>
  <si>
    <t>Демография:</t>
  </si>
  <si>
    <t>Труд и занятость населения:</t>
  </si>
  <si>
    <t>Жилищно- коммунальный комплекс:</t>
  </si>
  <si>
    <t>Объем отгруженных товаров собственного производства, выполненных работ и услуг собственными силами (по крупным и средним) производителей промышленной продукции</t>
  </si>
  <si>
    <t>Объем инвестиций в основной капитал</t>
  </si>
  <si>
    <t xml:space="preserve">Объем работ, выполненных по виду деятельности "Строительство" </t>
  </si>
  <si>
    <t>Оборот розничной торговли</t>
  </si>
  <si>
    <t>Объем реализации платных услуг</t>
  </si>
  <si>
    <t>Объем реализации платных услуг на 1 жителя</t>
  </si>
  <si>
    <t xml:space="preserve">Количество транспортных средств в собственности граждан, зарегистрированных в установленном порядке, состоящих на учете </t>
  </si>
  <si>
    <t>единицы измерения</t>
  </si>
  <si>
    <t>Динамика основных показателей</t>
  </si>
  <si>
    <t>человек</t>
  </si>
  <si>
    <t>Число организаций, оказывающих жилищно-коммунальные услуги, из них:</t>
  </si>
  <si>
    <t>число организаций на рынке жилищных услуг</t>
  </si>
  <si>
    <t>число организаций, оказывающих коммунальные услуги</t>
  </si>
  <si>
    <t>в том числе: частной формы собственности</t>
  </si>
  <si>
    <t xml:space="preserve">  январь-март    2009 года</t>
  </si>
  <si>
    <t>х</t>
  </si>
  <si>
    <t xml:space="preserve"> 2011 год</t>
  </si>
  <si>
    <t xml:space="preserve">                     Приложение</t>
  </si>
  <si>
    <t xml:space="preserve">из них численность официально зарегистрированных безработных </t>
  </si>
  <si>
    <t>Численность граждан, обратившихся за содействием в поиске подходящей работы в органы службы занятости населения (на конец периода)</t>
  </si>
  <si>
    <t>Фактический уровень возмещения населением затрат за предоставление жилищно-коммунальных услуг</t>
  </si>
  <si>
    <t>Удельный вес общей площади жилых помещений, оборудованной одновременно водопроводом, водоотведением (канализацией), отоплением, горячим водоснабжением, газом или напольными плитамик общей площади жилых помещений</t>
  </si>
  <si>
    <t>Удельный вес площади оборудованной водопроводом</t>
  </si>
  <si>
    <t>Удельный вес площади оборудованной канализацией</t>
  </si>
  <si>
    <t>Удельный вес площади оборудованной отоплением</t>
  </si>
  <si>
    <t>Удельный вес площади оборудованной ваннами (душем)</t>
  </si>
  <si>
    <t>Удельный вес площади оборудованной газом</t>
  </si>
  <si>
    <t>Удельный вес площади оборудованной напольными электрическими плитами</t>
  </si>
  <si>
    <t>Число семей, получавших субсидии на оплату жилого помещения и коммунальных услуг (на конец отчетного периода)</t>
  </si>
  <si>
    <t>Численность лиц, проживающих в семьях, получавших субсидии на оплату жилого помещения и коммунальных услуг (на конец отчетного периода)</t>
  </si>
  <si>
    <t>Удельный вес площади оборудованной горячим водоснабжением</t>
  </si>
  <si>
    <t>в т.ч. просроченная</t>
  </si>
  <si>
    <t>№ п/п</t>
  </si>
  <si>
    <t>1.</t>
  </si>
  <si>
    <t>2.</t>
  </si>
  <si>
    <t>1.1.</t>
  </si>
  <si>
    <t>1.2.</t>
  </si>
  <si>
    <t>1.3.</t>
  </si>
  <si>
    <t>2.1</t>
  </si>
  <si>
    <t>2.2</t>
  </si>
  <si>
    <t>2.3</t>
  </si>
  <si>
    <t>2.3.1</t>
  </si>
  <si>
    <t>2.4</t>
  </si>
  <si>
    <t>3.</t>
  </si>
  <si>
    <t>3.1</t>
  </si>
  <si>
    <t>3.2</t>
  </si>
  <si>
    <t>3.3</t>
  </si>
  <si>
    <t>3.4</t>
  </si>
  <si>
    <t>3.5</t>
  </si>
  <si>
    <t>3.6</t>
  </si>
  <si>
    <t>3.7</t>
  </si>
  <si>
    <t>4.</t>
  </si>
  <si>
    <t>4.1</t>
  </si>
  <si>
    <t>4.2</t>
  </si>
  <si>
    <t>5.</t>
  </si>
  <si>
    <t>5.1</t>
  </si>
  <si>
    <t>6.</t>
  </si>
  <si>
    <t>6.1</t>
  </si>
  <si>
    <t>7.</t>
  </si>
  <si>
    <t>7.1</t>
  </si>
  <si>
    <t>8.</t>
  </si>
  <si>
    <t>8.1</t>
  </si>
  <si>
    <t>10.</t>
  </si>
  <si>
    <t>10.1</t>
  </si>
  <si>
    <t>12.</t>
  </si>
  <si>
    <t>12.1</t>
  </si>
  <si>
    <t>12.2</t>
  </si>
  <si>
    <t>12.3</t>
  </si>
  <si>
    <t>12.4</t>
  </si>
  <si>
    <t>12.5</t>
  </si>
  <si>
    <t>12.5.1</t>
  </si>
  <si>
    <t>12.6</t>
  </si>
  <si>
    <t>12.6.1</t>
  </si>
  <si>
    <t>13.</t>
  </si>
  <si>
    <t>13.1</t>
  </si>
  <si>
    <t>13.2</t>
  </si>
  <si>
    <t>13.3</t>
  </si>
  <si>
    <t>13.4</t>
  </si>
  <si>
    <t>13.5</t>
  </si>
  <si>
    <t>14.</t>
  </si>
  <si>
    <t>14.1</t>
  </si>
  <si>
    <t>14.1.1</t>
  </si>
  <si>
    <t>14.1.2</t>
  </si>
  <si>
    <t>14.2.1</t>
  </si>
  <si>
    <t>14.2.2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</si>
  <si>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</si>
  <si>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</si>
  <si>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</si>
  <si>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</si>
  <si>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</si>
  <si>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</si>
  <si>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</si>
  <si>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</si>
  <si>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</si>
  <si>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</si>
  <si>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</si>
  <si>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</si>
  <si>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</si>
  <si>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</si>
  <si>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</si>
  <si>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15.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</si>
  <si>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</si>
  <si>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</si>
  <si>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</si>
  <si>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</si>
  <si>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</si>
  <si>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</si>
  <si>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</si>
  <si>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</si>
  <si>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</si>
  <si>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 xml:space="preserve">Уровень зарегистрированной безработицы (на конец периода) </t>
  </si>
  <si>
    <t xml:space="preserve"> 2012 год</t>
  </si>
  <si>
    <t>Вновь созданные рабочие места, в том числе</t>
  </si>
  <si>
    <t xml:space="preserve">        постоянные</t>
  </si>
  <si>
    <t xml:space="preserve">        временные</t>
  </si>
  <si>
    <t>2.5</t>
  </si>
  <si>
    <t>2.5.1</t>
  </si>
  <si>
    <t>2.5.2</t>
  </si>
  <si>
    <r>
      <t xml:space="preserve">Темп роста 
января-марта    2009 года 
к январю- марту    2008 года, % </t>
    </r>
    <r>
      <rPr>
        <vertAlign val="superscript"/>
        <sz val="14"/>
        <rFont val="Times New Roman Cyr"/>
        <family val="1"/>
        <charset val="204"/>
      </rPr>
      <t>1</t>
    </r>
  </si>
  <si>
    <r>
      <t>Темп роста 2011 года к 2010 году, %</t>
    </r>
    <r>
      <rPr>
        <vertAlign val="superscript"/>
        <sz val="14"/>
        <rFont val="Times New Roman Cyr"/>
        <family val="1"/>
        <charset val="204"/>
      </rPr>
      <t xml:space="preserve"> 1</t>
    </r>
  </si>
  <si>
    <r>
      <t>Темп роста 2012 года к 2011 году, %</t>
    </r>
    <r>
      <rPr>
        <vertAlign val="superscript"/>
        <sz val="14"/>
        <rFont val="Times New Roman Cyr"/>
        <family val="1"/>
        <charset val="204"/>
      </rPr>
      <t>1</t>
    </r>
  </si>
  <si>
    <r>
      <t>Естествен</t>
    </r>
    <r>
      <rPr>
        <sz val="14"/>
        <rFont val="Times New Roman Cyr"/>
        <charset val="204"/>
      </rPr>
      <t>ный прирост (убыль)</t>
    </r>
    <r>
      <rPr>
        <sz val="14"/>
        <rFont val="Times New Roman Cyr"/>
        <family val="1"/>
        <charset val="204"/>
      </rPr>
      <t xml:space="preserve"> населения</t>
    </r>
  </si>
  <si>
    <t>Численность населения (среднегодовая)</t>
  </si>
  <si>
    <r>
      <t>Темп роста  2013 года к 2012 году, %</t>
    </r>
    <r>
      <rPr>
        <vertAlign val="superscript"/>
        <sz val="14"/>
        <rFont val="Times New Roman Cyr"/>
        <family val="1"/>
        <charset val="204"/>
      </rPr>
      <t>1</t>
    </r>
  </si>
  <si>
    <t xml:space="preserve">Добыча газа природного и попутного     </t>
  </si>
  <si>
    <t>2013 год</t>
  </si>
  <si>
    <t>социально-экономического развития МО городского округа города Радужный  за январь-декабрь 2014 года</t>
  </si>
  <si>
    <t>2014 год</t>
  </si>
  <si>
    <r>
      <t>Темп роста  2014 года к 2013 году, %</t>
    </r>
    <r>
      <rPr>
        <vertAlign val="superscript"/>
        <sz val="14"/>
        <rFont val="Times New Roman Cyr"/>
        <family val="1"/>
        <charset val="204"/>
      </rPr>
      <t>2</t>
    </r>
    <r>
      <rPr>
        <sz val="11"/>
        <color indexed="8"/>
        <rFont val="Calibri"/>
        <family val="2"/>
        <charset val="204"/>
      </rPr>
      <t/>
    </r>
  </si>
  <si>
    <t>2542,9-9 мес. 1000,7-3 квартал</t>
  </si>
  <si>
    <r>
      <t xml:space="preserve"> к письму </t>
    </r>
    <r>
      <rPr>
        <u/>
        <sz val="14"/>
        <rFont val="Times New Roman Cyr"/>
        <charset val="204"/>
      </rPr>
      <t xml:space="preserve">№ 09/09 -470  от 23.12.2014  </t>
    </r>
  </si>
  <si>
    <t>Темп роста 2012 года к 2011 году, %</t>
  </si>
  <si>
    <t>Темп роста  2013 года к 2012 году, %</t>
  </si>
  <si>
    <r>
      <t>Темп роста  2014 года к 2013 году, %</t>
    </r>
    <r>
      <rPr>
        <sz val="11"/>
        <color indexed="8"/>
        <rFont val="Calibri"/>
        <family val="2"/>
        <charset val="204"/>
      </rPr>
      <t/>
    </r>
  </si>
  <si>
    <t>Среднемесячная номинальная начисленная заработная плата одного работника по крупным и средним предприятиям</t>
  </si>
  <si>
    <t>Среднедушевые  денежные доходы населения</t>
  </si>
  <si>
    <t>Оборот розничной торговли на 1 жителя</t>
  </si>
  <si>
    <t>Таблица № 2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</si>
</sst>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00"/>
  </numFmts>
  <fonts count="2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4"/>
      <name val="Arial Cyr"/>
      <charset val="204"/>
    </font>
    <font>
      <sz val="14"/>
      <name val="Times New Roman Cyr"/>
      <family val="1"/>
      <charset val="204"/>
    </font>
    <font>
      <sz val="10"/>
      <color indexed="12"/>
      <name val="Times New Roman Cyr"/>
      <family val="1"/>
      <charset val="204"/>
    </font>
    <font>
      <sz val="16"/>
      <color indexed="12"/>
      <name val="Times New Roman Cyr"/>
      <family val="1"/>
      <charset val="204"/>
    </font>
    <font>
      <b/>
      <sz val="16"/>
      <color indexed="10"/>
      <name val="Times New Roman Cyr"/>
      <charset val="204"/>
    </font>
    <font>
      <b/>
      <sz val="16"/>
      <name val="Times New Roman Cyr"/>
      <family val="1"/>
      <charset val="204"/>
    </font>
    <font>
      <sz val="16"/>
      <name val="Arial Cyr"/>
      <charset val="204"/>
    </font>
    <font>
      <sz val="16"/>
      <name val="Times New Roman Cyr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12"/>
      <name val="Times New Roman Cyr"/>
      <family val="1"/>
      <charset val="204"/>
    </font>
    <font>
      <b/>
      <sz val="18"/>
      <name val="Times New Roman Cyr"/>
      <family val="1"/>
      <charset val="204"/>
    </font>
    <font>
      <u/>
      <sz val="14"/>
      <name val="Times New Roman Cyr"/>
      <charset val="204"/>
    </font>
    <font>
      <sz val="14"/>
      <color indexed="10"/>
      <name val="Times New Roman Cyr"/>
      <family val="1"/>
      <charset val="204"/>
    </font>
    <font>
      <sz val="10"/>
      <color indexed="9"/>
      <name val="Times New Roman Cyr"/>
      <family val="1"/>
      <charset val="204"/>
    </font>
    <font>
      <sz val="14"/>
      <color indexed="8"/>
      <name val="Times New Roman Cyr"/>
      <family val="1"/>
      <charset val="204"/>
    </font>
    <font>
      <b/>
      <sz val="18"/>
      <name val="Times New Roman Cyr"/>
      <charset val="204"/>
    </font>
    <font>
      <b/>
      <sz val="12"/>
      <name val="Times New Roman Cyr"/>
      <charset val="204"/>
    </font>
    <font>
      <b/>
      <sz val="16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Fill="1"/>
    <xf numFmtId="0" fontId="8" fillId="0" borderId="0" xfId="0" applyFont="1"/>
    <xf numFmtId="0" fontId="10" fillId="0" borderId="0" xfId="0" applyFont="1"/>
    <xf numFmtId="0" fontId="2" fillId="0" borderId="0" xfId="0" applyFont="1" applyAlignment="1">
      <alignment horizontal="right"/>
    </xf>
    <xf numFmtId="49" fontId="7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14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8" fillId="2" borderId="1" xfId="0" applyFont="1" applyFill="1" applyBorder="1" applyAlignment="1" applyProtection="1">
      <alignment horizontal="left" vertical="center" wrapText="1" indent="1"/>
    </xf>
    <xf numFmtId="0" fontId="18" fillId="2" borderId="1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1" xfId="0" applyFont="1" applyFill="1" applyBorder="1" applyAlignment="1">
      <alignment horizontal="left" wrapText="1"/>
    </xf>
    <xf numFmtId="0" fontId="20" fillId="0" borderId="1" xfId="0" applyFont="1" applyBorder="1" applyAlignment="1">
      <alignment horizontal="center" vertical="center" wrapText="1"/>
    </xf>
    <xf numFmtId="0" fontId="7" fillId="0" borderId="0" xfId="0" applyFont="1"/>
    <xf numFmtId="0" fontId="17" fillId="0" borderId="0" xfId="0" applyFont="1" applyBorder="1" applyAlignment="1">
      <alignment vertical="top" wrapText="1"/>
    </xf>
    <xf numFmtId="0" fontId="7" fillId="0" borderId="0" xfId="0" applyFont="1" applyBorder="1"/>
    <xf numFmtId="0" fontId="14" fillId="0" borderId="0" xfId="0" applyFont="1" applyFill="1"/>
    <xf numFmtId="0" fontId="15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right"/>
    </xf>
    <xf numFmtId="3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16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166" fontId="2" fillId="0" borderId="0" xfId="0" applyNumberFormat="1" applyFont="1"/>
    <xf numFmtId="164" fontId="2" fillId="0" borderId="0" xfId="0" applyNumberFormat="1" applyFont="1"/>
    <xf numFmtId="0" fontId="24" fillId="0" borderId="0" xfId="0" applyFont="1"/>
    <xf numFmtId="165" fontId="25" fillId="0" borderId="1" xfId="0" applyNumberFormat="1" applyFont="1" applyBorder="1" applyAlignment="1">
      <alignment horizontal="center" vertical="center" wrapText="1"/>
    </xf>
    <xf numFmtId="165" fontId="25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164" fontId="7" fillId="0" borderId="0" xfId="0" applyNumberFormat="1" applyFont="1"/>
    <xf numFmtId="165" fontId="2" fillId="0" borderId="0" xfId="0" applyNumberFormat="1" applyFont="1"/>
    <xf numFmtId="0" fontId="4" fillId="0" borderId="0" xfId="0" applyFont="1" applyAlignment="1">
      <alignment horizontal="right"/>
    </xf>
    <xf numFmtId="0" fontId="27" fillId="0" borderId="0" xfId="0" applyFont="1"/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4" fillId="0" borderId="0" xfId="0" applyFont="1" applyFill="1" applyAlignment="1">
      <alignment horizontal="left" wrapText="1"/>
    </xf>
    <xf numFmtId="0" fontId="16" fillId="0" borderId="1" xfId="0" applyFont="1" applyBorder="1" applyAlignment="1">
      <alignment vertical="top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7"/>
  <sheetViews>
    <sheetView showGridLines="0" tabSelected="1" showWhiteSpace="0" topLeftCell="C1" zoomScaleSheetLayoutView="50" zoomScalePageLayoutView="70" workbookViewId="0">
      <selection activeCell="M1" sqref="M1"/>
    </sheetView>
  </sheetViews>
  <sheetFormatPr defaultRowHeight="12.75"/>
  <cols>
    <col min="1" max="1" width="7.5703125" style="47" customWidth="1"/>
    <col min="2" max="2" width="63.7109375" style="1" customWidth="1"/>
    <col min="3" max="3" width="18.7109375" style="47" customWidth="1"/>
    <col min="4" max="4" width="9.85546875" style="1" hidden="1" customWidth="1"/>
    <col min="5" max="5" width="11.28515625" style="1" hidden="1" customWidth="1"/>
    <col min="6" max="6" width="18.85546875" style="1" hidden="1" customWidth="1"/>
    <col min="7" max="7" width="19.28515625" style="1" hidden="1" customWidth="1"/>
    <col min="8" max="8" width="15.5703125" style="1" customWidth="1"/>
    <col min="9" max="9" width="18.140625" style="1" customWidth="1"/>
    <col min="10" max="10" width="15.5703125" style="1" customWidth="1"/>
    <col min="11" max="11" width="15.85546875" style="1" customWidth="1"/>
    <col min="12" max="12" width="14.7109375" style="1" customWidth="1"/>
    <col min="13" max="13" width="17.140625" style="1" customWidth="1"/>
    <col min="14" max="16384" width="9.140625" style="1"/>
  </cols>
  <sheetData>
    <row r="1" spans="1:14" ht="20.25">
      <c r="B1" s="6"/>
      <c r="C1" s="41"/>
      <c r="J1" s="63"/>
      <c r="L1" s="7"/>
      <c r="M1" s="66" t="s">
        <v>196</v>
      </c>
      <c r="N1" s="7"/>
    </row>
    <row r="2" spans="1:14" s="67" customFormat="1" ht="20.25" customHeight="1">
      <c r="A2" s="68" t="s">
        <v>67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4" s="67" customFormat="1" ht="20.25">
      <c r="A3" s="69" t="s">
        <v>185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4">
      <c r="B4" s="2"/>
      <c r="C4" s="43"/>
      <c r="D4" s="2"/>
      <c r="E4" s="2"/>
      <c r="F4" s="2"/>
      <c r="G4" s="2"/>
      <c r="H4" s="2"/>
    </row>
    <row r="5" spans="1:14" ht="116.25" customHeight="1">
      <c r="A5" s="8" t="s">
        <v>91</v>
      </c>
      <c r="B5" s="9" t="s">
        <v>0</v>
      </c>
      <c r="C5" s="9" t="s">
        <v>66</v>
      </c>
      <c r="D5" s="10" t="s">
        <v>73</v>
      </c>
      <c r="E5" s="10" t="s">
        <v>177</v>
      </c>
      <c r="F5" s="10" t="s">
        <v>75</v>
      </c>
      <c r="G5" s="10" t="s">
        <v>178</v>
      </c>
      <c r="H5" s="10" t="s">
        <v>170</v>
      </c>
      <c r="I5" s="10" t="s">
        <v>179</v>
      </c>
      <c r="J5" s="10" t="s">
        <v>184</v>
      </c>
      <c r="K5" s="10" t="s">
        <v>182</v>
      </c>
      <c r="L5" s="10" t="s">
        <v>186</v>
      </c>
      <c r="M5" s="10" t="s">
        <v>187</v>
      </c>
    </row>
    <row r="6" spans="1:14" ht="20.25" customHeight="1">
      <c r="A6" s="49" t="s">
        <v>92</v>
      </c>
      <c r="B6" s="72" t="s">
        <v>56</v>
      </c>
      <c r="C6" s="73"/>
      <c r="D6" s="11"/>
      <c r="E6" s="11"/>
      <c r="F6" s="11"/>
      <c r="G6" s="11"/>
      <c r="H6" s="11"/>
      <c r="I6" s="12"/>
      <c r="J6" s="12"/>
      <c r="K6" s="12"/>
      <c r="L6" s="12"/>
      <c r="M6" s="12"/>
    </row>
    <row r="7" spans="1:14" ht="25.5" customHeight="1">
      <c r="A7" s="8" t="s">
        <v>94</v>
      </c>
      <c r="B7" s="13" t="s">
        <v>181</v>
      </c>
      <c r="C7" s="11" t="s">
        <v>1</v>
      </c>
      <c r="D7" s="11"/>
      <c r="E7" s="11"/>
      <c r="F7" s="11">
        <v>43.6</v>
      </c>
      <c r="G7" s="11">
        <v>100.5</v>
      </c>
      <c r="H7" s="11">
        <v>43.6</v>
      </c>
      <c r="I7" s="31">
        <f>H7/F7*100</f>
        <v>100</v>
      </c>
      <c r="J7" s="31">
        <v>43.4</v>
      </c>
      <c r="K7" s="32">
        <f>J7/H7*100</f>
        <v>99.541284403669721</v>
      </c>
      <c r="L7" s="32">
        <v>43</v>
      </c>
      <c r="M7" s="32">
        <f>L7/J7*100</f>
        <v>99.078341013824883</v>
      </c>
    </row>
    <row r="8" spans="1:14" ht="18.75" customHeight="1">
      <c r="A8" s="8" t="s">
        <v>95</v>
      </c>
      <c r="B8" s="14" t="s">
        <v>180</v>
      </c>
      <c r="C8" s="11" t="s">
        <v>68</v>
      </c>
      <c r="D8" s="11"/>
      <c r="E8" s="11"/>
      <c r="F8" s="11">
        <v>428</v>
      </c>
      <c r="G8" s="11">
        <v>81.2</v>
      </c>
      <c r="H8" s="11">
        <v>502</v>
      </c>
      <c r="I8" s="32">
        <f>H8/440*100</f>
        <v>114.09090909090909</v>
      </c>
      <c r="J8" s="31">
        <f>734-200</f>
        <v>534</v>
      </c>
      <c r="K8" s="32">
        <f>J8/H8*100</f>
        <v>106.37450199203187</v>
      </c>
      <c r="L8" s="31">
        <f>738-250</f>
        <v>488</v>
      </c>
      <c r="M8" s="32">
        <f>L8/J8*100</f>
        <v>91.385767790262179</v>
      </c>
    </row>
    <row r="9" spans="1:14" ht="20.25" customHeight="1">
      <c r="A9" s="8" t="s">
        <v>96</v>
      </c>
      <c r="B9" s="14" t="s">
        <v>54</v>
      </c>
      <c r="C9" s="11" t="s">
        <v>68</v>
      </c>
      <c r="D9" s="11"/>
      <c r="E9" s="11"/>
      <c r="F9" s="11">
        <v>-555</v>
      </c>
      <c r="G9" s="11">
        <v>151.6</v>
      </c>
      <c r="H9" s="11">
        <v>-487</v>
      </c>
      <c r="I9" s="32">
        <f>H9/F9*100</f>
        <v>87.747747747747752</v>
      </c>
      <c r="J9" s="31">
        <f>2207-3145</f>
        <v>-938</v>
      </c>
      <c r="K9" s="32">
        <f>J9/H9*100</f>
        <v>192.60780287474333</v>
      </c>
      <c r="L9" s="31">
        <v>-752</v>
      </c>
      <c r="M9" s="32">
        <f>L9/J9*100</f>
        <v>80.170575692963752</v>
      </c>
    </row>
    <row r="10" spans="1:14" ht="20.25" customHeight="1">
      <c r="A10" s="49" t="s">
        <v>93</v>
      </c>
      <c r="B10" s="74" t="s">
        <v>57</v>
      </c>
      <c r="C10" s="75"/>
      <c r="D10" s="11"/>
      <c r="E10" s="11"/>
      <c r="F10" s="11"/>
      <c r="G10" s="11"/>
      <c r="H10" s="11"/>
      <c r="I10" s="31"/>
      <c r="J10" s="31"/>
      <c r="K10" s="31"/>
      <c r="L10" s="31"/>
      <c r="M10" s="31"/>
    </row>
    <row r="11" spans="1:14" ht="57.75" customHeight="1">
      <c r="A11" s="8" t="s">
        <v>97</v>
      </c>
      <c r="B11" s="13" t="s">
        <v>42</v>
      </c>
      <c r="C11" s="9" t="s">
        <v>1</v>
      </c>
      <c r="D11" s="11"/>
      <c r="E11" s="11"/>
      <c r="F11" s="35">
        <v>19.664999999999999</v>
      </c>
      <c r="G11" s="35">
        <v>92.4</v>
      </c>
      <c r="H11" s="56">
        <f>H12+2.65</f>
        <v>19.029999999999998</v>
      </c>
      <c r="I11" s="32">
        <f>H11/F11*100</f>
        <v>96.770912789219423</v>
      </c>
      <c r="J11" s="57">
        <f>J12+2.46</f>
        <v>17.963999999999999</v>
      </c>
      <c r="K11" s="32">
        <f>J11/H11*100</f>
        <v>94.398318444561227</v>
      </c>
      <c r="L11" s="57">
        <f>L12+2.951</f>
        <v>16.977999999999998</v>
      </c>
      <c r="M11" s="32">
        <f>L11/J11*100</f>
        <v>94.511244711645517</v>
      </c>
    </row>
    <row r="12" spans="1:14" ht="81.599999999999994" customHeight="1">
      <c r="A12" s="8" t="s">
        <v>98</v>
      </c>
      <c r="B12" s="13" t="s">
        <v>43</v>
      </c>
      <c r="C12" s="9" t="s">
        <v>1</v>
      </c>
      <c r="D12" s="11"/>
      <c r="E12" s="11"/>
      <c r="F12" s="35">
        <v>16.86</v>
      </c>
      <c r="G12" s="35">
        <v>90.9</v>
      </c>
      <c r="H12" s="35">
        <v>16.38</v>
      </c>
      <c r="I12" s="32">
        <f t="shared" ref="I12:I18" si="0">H12/F12*100</f>
        <v>97.15302491103202</v>
      </c>
      <c r="J12" s="32">
        <v>15.504</v>
      </c>
      <c r="K12" s="32">
        <f>J12/H12*100</f>
        <v>94.652014652014657</v>
      </c>
      <c r="L12" s="32">
        <v>14.026999999999999</v>
      </c>
      <c r="M12" s="32">
        <f>L12/J12*100</f>
        <v>90.473426212590297</v>
      </c>
    </row>
    <row r="13" spans="1:14" ht="83.25" customHeight="1">
      <c r="A13" s="8" t="s">
        <v>99</v>
      </c>
      <c r="B13" s="13" t="s">
        <v>78</v>
      </c>
      <c r="C13" s="9" t="s">
        <v>1</v>
      </c>
      <c r="D13" s="11"/>
      <c r="E13" s="11"/>
      <c r="F13" s="35">
        <v>0.59499999999999997</v>
      </c>
      <c r="G13" s="35">
        <v>86.1</v>
      </c>
      <c r="H13" s="56">
        <v>0.29699999999999999</v>
      </c>
      <c r="I13" s="32">
        <f t="shared" si="0"/>
        <v>49.915966386554622</v>
      </c>
      <c r="J13" s="57">
        <v>0.34200000000000003</v>
      </c>
      <c r="K13" s="32">
        <f>J13/H13*100</f>
        <v>115.15151515151516</v>
      </c>
      <c r="L13" s="57">
        <v>0.32500000000000001</v>
      </c>
      <c r="M13" s="32">
        <f>L13/J13*100</f>
        <v>95.029239766081858</v>
      </c>
      <c r="N13" s="58"/>
    </row>
    <row r="14" spans="1:14" ht="47.25" customHeight="1">
      <c r="A14" s="8" t="s">
        <v>100</v>
      </c>
      <c r="B14" s="13" t="s">
        <v>77</v>
      </c>
      <c r="C14" s="9" t="s">
        <v>1</v>
      </c>
      <c r="D14" s="11"/>
      <c r="E14" s="11"/>
      <c r="F14" s="35">
        <v>0.52300000000000002</v>
      </c>
      <c r="G14" s="35">
        <v>77.7</v>
      </c>
      <c r="H14" s="56">
        <v>0.22700000000000001</v>
      </c>
      <c r="I14" s="32">
        <f t="shared" si="0"/>
        <v>43.403441682600381</v>
      </c>
      <c r="J14" s="57">
        <v>0.25800000000000001</v>
      </c>
      <c r="K14" s="32">
        <f>J14/H14*100</f>
        <v>113.65638766519824</v>
      </c>
      <c r="L14" s="57">
        <v>0.25</v>
      </c>
      <c r="M14" s="32">
        <f>L14/J14*100</f>
        <v>96.899224806201545</v>
      </c>
      <c r="N14" s="59"/>
    </row>
    <row r="15" spans="1:14" ht="40.5" customHeight="1">
      <c r="A15" s="8" t="s">
        <v>101</v>
      </c>
      <c r="B15" s="13" t="s">
        <v>169</v>
      </c>
      <c r="C15" s="9" t="s">
        <v>7</v>
      </c>
      <c r="D15" s="11"/>
      <c r="E15" s="11" t="s">
        <v>74</v>
      </c>
      <c r="F15" s="35">
        <v>1.96</v>
      </c>
      <c r="G15" s="35" t="s">
        <v>74</v>
      </c>
      <c r="H15" s="56">
        <v>0.85</v>
      </c>
      <c r="I15" s="35" t="s">
        <v>74</v>
      </c>
      <c r="J15" s="57">
        <v>1.01</v>
      </c>
      <c r="K15" s="35" t="s">
        <v>74</v>
      </c>
      <c r="L15" s="57">
        <v>1.06</v>
      </c>
      <c r="M15" s="35" t="s">
        <v>74</v>
      </c>
    </row>
    <row r="16" spans="1:14" ht="20.25" customHeight="1">
      <c r="A16" s="8" t="s">
        <v>174</v>
      </c>
      <c r="B16" s="13" t="s">
        <v>171</v>
      </c>
      <c r="C16" s="9" t="s">
        <v>38</v>
      </c>
      <c r="D16" s="11"/>
      <c r="E16" s="11"/>
      <c r="F16" s="36">
        <f>F17+F18</f>
        <v>1178</v>
      </c>
      <c r="G16" s="33">
        <f>F16/1421*100</f>
        <v>82.899366643209007</v>
      </c>
      <c r="H16" s="33">
        <f>H17+H18</f>
        <v>1212.5</v>
      </c>
      <c r="I16" s="34">
        <f t="shared" si="0"/>
        <v>102.92869269949065</v>
      </c>
      <c r="J16" s="33">
        <f>J17+J18</f>
        <v>1191.5</v>
      </c>
      <c r="K16" s="34">
        <f>J16/H16*100</f>
        <v>98.268041237113408</v>
      </c>
      <c r="L16" s="36">
        <f>L17+L18</f>
        <v>1028</v>
      </c>
      <c r="M16" s="34">
        <f>L16/J16*100</f>
        <v>86.27780109106169</v>
      </c>
    </row>
    <row r="17" spans="1:18" ht="20.25" customHeight="1">
      <c r="A17" s="8" t="s">
        <v>175</v>
      </c>
      <c r="B17" s="13" t="s">
        <v>172</v>
      </c>
      <c r="C17" s="9"/>
      <c r="D17" s="11"/>
      <c r="E17" s="11"/>
      <c r="F17" s="36">
        <v>284</v>
      </c>
      <c r="G17" s="33">
        <f>F17/426*100</f>
        <v>66.666666666666657</v>
      </c>
      <c r="H17" s="33">
        <v>352.5</v>
      </c>
      <c r="I17" s="34">
        <f t="shared" si="0"/>
        <v>124.11971830985915</v>
      </c>
      <c r="J17" s="34">
        <v>303.5</v>
      </c>
      <c r="K17" s="34">
        <f>J17/H17*100</f>
        <v>86.099290780141843</v>
      </c>
      <c r="L17" s="39">
        <v>228</v>
      </c>
      <c r="M17" s="34">
        <f>L17/J17*100</f>
        <v>75.12355848434926</v>
      </c>
    </row>
    <row r="18" spans="1:18" ht="20.25" customHeight="1">
      <c r="A18" s="8" t="s">
        <v>176</v>
      </c>
      <c r="B18" s="13" t="s">
        <v>173</v>
      </c>
      <c r="C18" s="9"/>
      <c r="D18" s="11"/>
      <c r="E18" s="11"/>
      <c r="F18" s="36">
        <v>894</v>
      </c>
      <c r="G18" s="33">
        <f>F18/995*100</f>
        <v>89.849246231155774</v>
      </c>
      <c r="H18" s="36">
        <v>860</v>
      </c>
      <c r="I18" s="34">
        <f t="shared" si="0"/>
        <v>96.196868008948542</v>
      </c>
      <c r="J18" s="39">
        <v>888</v>
      </c>
      <c r="K18" s="34">
        <f>J18/H18*100</f>
        <v>103.25581395348837</v>
      </c>
      <c r="L18" s="39">
        <v>800</v>
      </c>
      <c r="M18" s="34">
        <f>L18/J18*100</f>
        <v>90.090090090090087</v>
      </c>
    </row>
    <row r="19" spans="1:18" ht="59.25" customHeight="1">
      <c r="A19" s="49" t="s">
        <v>102</v>
      </c>
      <c r="B19" s="70" t="s">
        <v>59</v>
      </c>
      <c r="C19" s="71"/>
      <c r="D19" s="11"/>
      <c r="E19" s="11"/>
      <c r="F19" s="11"/>
      <c r="G19" s="11"/>
      <c r="H19" s="11"/>
      <c r="I19" s="31"/>
      <c r="J19" s="31"/>
      <c r="K19" s="31"/>
      <c r="L19" s="31"/>
      <c r="M19" s="31"/>
    </row>
    <row r="20" spans="1:18" ht="21" customHeight="1">
      <c r="A20" s="8"/>
      <c r="B20" s="14" t="s">
        <v>2</v>
      </c>
      <c r="C20" s="11" t="s">
        <v>3</v>
      </c>
      <c r="D20" s="11"/>
      <c r="E20" s="11" t="s">
        <v>74</v>
      </c>
      <c r="F20" s="33">
        <f>F22+F24+F26</f>
        <v>48870.799999999996</v>
      </c>
      <c r="G20" s="33" t="s">
        <v>74</v>
      </c>
      <c r="H20" s="33">
        <f>H22+H24+H26</f>
        <v>46690.400000000001</v>
      </c>
      <c r="I20" s="33" t="s">
        <v>74</v>
      </c>
      <c r="J20" s="33">
        <f>J22+J24+J26</f>
        <v>26295.082999999999</v>
      </c>
      <c r="K20" s="33" t="s">
        <v>74</v>
      </c>
      <c r="L20" s="33">
        <f>L22+L24+L26</f>
        <v>25771.165999999997</v>
      </c>
      <c r="M20" s="33" t="s">
        <v>74</v>
      </c>
      <c r="N20" s="64"/>
      <c r="O20" s="64"/>
      <c r="P20" s="64"/>
      <c r="Q20" s="64"/>
    </row>
    <row r="21" spans="1:18" ht="45" customHeight="1">
      <c r="A21" s="8" t="s">
        <v>103</v>
      </c>
      <c r="B21" s="14" t="s">
        <v>45</v>
      </c>
      <c r="C21" s="11" t="s">
        <v>46</v>
      </c>
      <c r="D21" s="11"/>
      <c r="E21" s="11"/>
      <c r="F21" s="33">
        <v>96.3</v>
      </c>
      <c r="G21" s="33" t="s">
        <v>74</v>
      </c>
      <c r="H21" s="33">
        <f>H20/(41756.1*135.2/100+4355.2*102.6/100+2759.5*101.4/100)*100</f>
        <v>73.273387521654342</v>
      </c>
      <c r="I21" s="33" t="s">
        <v>74</v>
      </c>
      <c r="J21" s="34">
        <f>J20/(H22*107.6/100+H24*105.9/100+H26*110.5/100)*100</f>
        <v>52.341178803069091</v>
      </c>
      <c r="K21" s="33" t="s">
        <v>74</v>
      </c>
      <c r="L21" s="34">
        <f>L20/(J22*116.7/100+J24*109.3/100+J26*108.7/100)*100</f>
        <v>85.587432109073163</v>
      </c>
      <c r="M21" s="33" t="s">
        <v>74</v>
      </c>
      <c r="N21" s="64"/>
      <c r="O21" s="64"/>
      <c r="P21" s="64"/>
      <c r="Q21" s="64"/>
    </row>
    <row r="22" spans="1:18" ht="25.5" customHeight="1">
      <c r="A22" s="8" t="s">
        <v>104</v>
      </c>
      <c r="B22" s="14" t="s">
        <v>4</v>
      </c>
      <c r="C22" s="11" t="s">
        <v>3</v>
      </c>
      <c r="D22" s="11"/>
      <c r="E22" s="11" t="s">
        <v>74</v>
      </c>
      <c r="F22" s="33">
        <v>41756.1</v>
      </c>
      <c r="G22" s="33" t="s">
        <v>74</v>
      </c>
      <c r="H22" s="33">
        <v>38963</v>
      </c>
      <c r="I22" s="33" t="s">
        <v>74</v>
      </c>
      <c r="J22" s="34">
        <v>18762.392</v>
      </c>
      <c r="K22" s="33" t="s">
        <v>74</v>
      </c>
      <c r="L22" s="34">
        <v>18060.781999999999</v>
      </c>
      <c r="M22" s="33" t="s">
        <v>74</v>
      </c>
      <c r="N22" s="64"/>
      <c r="O22" s="64"/>
      <c r="P22" s="64"/>
      <c r="Q22" s="64"/>
    </row>
    <row r="23" spans="1:18" ht="43.5" customHeight="1">
      <c r="A23" s="8" t="s">
        <v>105</v>
      </c>
      <c r="B23" s="14" t="s">
        <v>47</v>
      </c>
      <c r="C23" s="11" t="s">
        <v>46</v>
      </c>
      <c r="D23" s="11"/>
      <c r="E23" s="11" t="s">
        <v>74</v>
      </c>
      <c r="F23" s="33">
        <v>96.6</v>
      </c>
      <c r="G23" s="33" t="s">
        <v>74</v>
      </c>
      <c r="H23" s="33">
        <f>I29</f>
        <v>69.015804863604387</v>
      </c>
      <c r="I23" s="33" t="s">
        <v>74</v>
      </c>
      <c r="J23" s="34">
        <f>J22/H22*100/107.6*100</f>
        <v>44.753143459808932</v>
      </c>
      <c r="K23" s="33" t="s">
        <v>74</v>
      </c>
      <c r="L23" s="34">
        <f>L22/J22*100/116.7*100</f>
        <v>82.48547680076426</v>
      </c>
      <c r="M23" s="33" t="s">
        <v>74</v>
      </c>
      <c r="N23" s="64"/>
      <c r="O23" s="64"/>
      <c r="P23" s="64"/>
      <c r="Q23" s="64"/>
    </row>
    <row r="24" spans="1:18" ht="18.75">
      <c r="A24" s="8" t="s">
        <v>106</v>
      </c>
      <c r="B24" s="14" t="s">
        <v>5</v>
      </c>
      <c r="C24" s="11" t="s">
        <v>3</v>
      </c>
      <c r="D24" s="11"/>
      <c r="E24" s="11" t="s">
        <v>74</v>
      </c>
      <c r="F24" s="33">
        <v>4355.2</v>
      </c>
      <c r="G24" s="33" t="s">
        <v>74</v>
      </c>
      <c r="H24" s="33">
        <v>4893.8</v>
      </c>
      <c r="I24" s="33" t="s">
        <v>74</v>
      </c>
      <c r="J24" s="34">
        <v>4529.4459999999999</v>
      </c>
      <c r="K24" s="33" t="s">
        <v>74</v>
      </c>
      <c r="L24" s="34">
        <v>4591.5010000000002</v>
      </c>
      <c r="M24" s="33" t="s">
        <v>74</v>
      </c>
      <c r="N24" s="64"/>
      <c r="O24" s="64"/>
      <c r="P24" s="64"/>
      <c r="Q24" s="64"/>
    </row>
    <row r="25" spans="1:18" ht="39.75" customHeight="1">
      <c r="A25" s="8" t="s">
        <v>107</v>
      </c>
      <c r="B25" s="14" t="s">
        <v>47</v>
      </c>
      <c r="C25" s="11" t="s">
        <v>46</v>
      </c>
      <c r="D25" s="11"/>
      <c r="E25" s="11" t="s">
        <v>74</v>
      </c>
      <c r="F25" s="33">
        <v>88</v>
      </c>
      <c r="G25" s="33" t="s">
        <v>74</v>
      </c>
      <c r="H25" s="33">
        <f>H24/4355.2*100/102.6*100</f>
        <v>109.51932345354368</v>
      </c>
      <c r="I25" s="33" t="s">
        <v>74</v>
      </c>
      <c r="J25" s="34">
        <f>J24/H24*100/105.9*100</f>
        <v>87.39828480051321</v>
      </c>
      <c r="K25" s="33" t="s">
        <v>74</v>
      </c>
      <c r="L25" s="34">
        <f>L24/J24*100/109.3*100</f>
        <v>92.744771362502505</v>
      </c>
      <c r="M25" s="33" t="s">
        <v>74</v>
      </c>
      <c r="N25" s="64"/>
      <c r="O25" s="64"/>
      <c r="P25" s="64"/>
      <c r="Q25" s="64"/>
    </row>
    <row r="26" spans="1:18" ht="37.5">
      <c r="A26" s="8" t="s">
        <v>108</v>
      </c>
      <c r="B26" s="14" t="s">
        <v>6</v>
      </c>
      <c r="C26" s="11" t="s">
        <v>3</v>
      </c>
      <c r="D26" s="11"/>
      <c r="E26" s="11" t="s">
        <v>74</v>
      </c>
      <c r="F26" s="33">
        <v>2759.5</v>
      </c>
      <c r="G26" s="33" t="s">
        <v>74</v>
      </c>
      <c r="H26" s="33">
        <v>2833.6</v>
      </c>
      <c r="I26" s="33" t="s">
        <v>74</v>
      </c>
      <c r="J26" s="34">
        <v>3003.2449999999999</v>
      </c>
      <c r="K26" s="33" t="s">
        <v>74</v>
      </c>
      <c r="L26" s="34">
        <v>3118.8829999999998</v>
      </c>
      <c r="M26" s="33" t="s">
        <v>74</v>
      </c>
      <c r="N26" s="64"/>
      <c r="O26" s="64"/>
      <c r="P26" s="64"/>
      <c r="Q26" s="64"/>
    </row>
    <row r="27" spans="1:18" ht="36.75" customHeight="1">
      <c r="A27" s="8" t="s">
        <v>109</v>
      </c>
      <c r="B27" s="14" t="s">
        <v>47</v>
      </c>
      <c r="C27" s="11" t="s">
        <v>46</v>
      </c>
      <c r="D27" s="11"/>
      <c r="E27" s="11" t="s">
        <v>74</v>
      </c>
      <c r="F27" s="33">
        <v>105.4</v>
      </c>
      <c r="G27" s="33" t="s">
        <v>74</v>
      </c>
      <c r="H27" s="33">
        <f>H26/2759.5*100/101.4*100</f>
        <v>101.26752373814969</v>
      </c>
      <c r="I27" s="33" t="s">
        <v>74</v>
      </c>
      <c r="J27" s="34">
        <f>J26/H26*100/110.5*100</f>
        <v>95.915753044909053</v>
      </c>
      <c r="K27" s="33" t="s">
        <v>74</v>
      </c>
      <c r="L27" s="34">
        <f>L26/J26*100/108.7*100</f>
        <v>95.538578760521091</v>
      </c>
      <c r="M27" s="33" t="s">
        <v>74</v>
      </c>
      <c r="N27" s="64"/>
      <c r="O27" s="64"/>
      <c r="P27" s="64"/>
      <c r="Q27" s="64"/>
    </row>
    <row r="28" spans="1:18" ht="27" customHeight="1">
      <c r="A28" s="49" t="s">
        <v>110</v>
      </c>
      <c r="B28" s="77" t="s">
        <v>8</v>
      </c>
      <c r="C28" s="75"/>
      <c r="D28" s="11"/>
      <c r="E28" s="11"/>
      <c r="F28" s="33"/>
      <c r="G28" s="33"/>
      <c r="H28" s="33"/>
      <c r="I28" s="34"/>
      <c r="J28" s="34"/>
      <c r="K28" s="34"/>
      <c r="L28" s="34"/>
      <c r="M28" s="34"/>
    </row>
    <row r="29" spans="1:18" ht="22.5" customHeight="1">
      <c r="A29" s="8" t="s">
        <v>111</v>
      </c>
      <c r="B29" s="14" t="s">
        <v>36</v>
      </c>
      <c r="C29" s="11" t="s">
        <v>9</v>
      </c>
      <c r="D29" s="11"/>
      <c r="E29" s="11"/>
      <c r="F29" s="33">
        <v>5.4034000000000004</v>
      </c>
      <c r="G29" s="33">
        <v>96.6</v>
      </c>
      <c r="H29" s="33">
        <v>3.7292000000000001</v>
      </c>
      <c r="I29" s="34">
        <f>H29/F29*100</f>
        <v>69.015804863604387</v>
      </c>
      <c r="J29" s="34">
        <v>3.5303</v>
      </c>
      <c r="K29" s="34">
        <f>J29/H29*100</f>
        <v>94.666416389574167</v>
      </c>
      <c r="L29" s="34"/>
      <c r="M29" s="34"/>
    </row>
    <row r="30" spans="1:18" ht="21.75" customHeight="1">
      <c r="A30" s="8" t="s">
        <v>112</v>
      </c>
      <c r="B30" s="14" t="s">
        <v>183</v>
      </c>
      <c r="C30" s="11" t="s">
        <v>10</v>
      </c>
      <c r="D30" s="11"/>
      <c r="E30" s="11"/>
      <c r="F30" s="33">
        <v>2.3557000000000001</v>
      </c>
      <c r="G30" s="33">
        <v>96.8</v>
      </c>
      <c r="H30" s="33">
        <v>1.8795999999999999</v>
      </c>
      <c r="I30" s="34">
        <f>H30/F30*100</f>
        <v>79.789446873540768</v>
      </c>
      <c r="J30" s="34">
        <v>1.9032</v>
      </c>
      <c r="K30" s="34">
        <f>J30/H30*100</f>
        <v>101.25558629495637</v>
      </c>
      <c r="L30" s="34"/>
      <c r="M30" s="34"/>
    </row>
    <row r="31" spans="1:18" ht="24.75" customHeight="1">
      <c r="A31" s="49" t="s">
        <v>113</v>
      </c>
      <c r="B31" s="74" t="s">
        <v>60</v>
      </c>
      <c r="C31" s="75"/>
      <c r="D31" s="11"/>
      <c r="E31" s="11"/>
      <c r="F31" s="11"/>
      <c r="G31" s="11"/>
      <c r="H31" s="11"/>
      <c r="I31" s="31"/>
      <c r="J31" s="31"/>
      <c r="K31" s="31"/>
      <c r="L31" s="31"/>
      <c r="M31" s="31"/>
    </row>
    <row r="32" spans="1:18" ht="28.5" customHeight="1">
      <c r="A32" s="8"/>
      <c r="B32" s="14" t="s">
        <v>2</v>
      </c>
      <c r="C32" s="11" t="s">
        <v>11</v>
      </c>
      <c r="D32" s="11"/>
      <c r="E32" s="11" t="s">
        <v>74</v>
      </c>
      <c r="F32" s="33">
        <v>6107.5</v>
      </c>
      <c r="G32" s="33" t="s">
        <v>74</v>
      </c>
      <c r="H32" s="33">
        <v>10735</v>
      </c>
      <c r="I32" s="33" t="s">
        <v>74</v>
      </c>
      <c r="J32" s="34">
        <v>8475.2000000000007</v>
      </c>
      <c r="K32" s="33" t="s">
        <v>74</v>
      </c>
      <c r="L32" s="34">
        <v>4370.6000000000004</v>
      </c>
      <c r="M32" s="33" t="s">
        <v>74</v>
      </c>
      <c r="N32" s="60" t="s">
        <v>188</v>
      </c>
      <c r="O32" s="60"/>
      <c r="P32" s="60"/>
      <c r="Q32" s="60">
        <f>2542.9/9*12</f>
        <v>3390.5333333333338</v>
      </c>
      <c r="R32" s="60"/>
    </row>
    <row r="33" spans="1:13" ht="73.5" customHeight="1">
      <c r="A33" s="8" t="s">
        <v>114</v>
      </c>
      <c r="B33" s="15" t="s">
        <v>44</v>
      </c>
      <c r="C33" s="16" t="s">
        <v>48</v>
      </c>
      <c r="D33" s="11"/>
      <c r="E33" s="11" t="s">
        <v>74</v>
      </c>
      <c r="F33" s="33">
        <v>105.8</v>
      </c>
      <c r="G33" s="33" t="s">
        <v>74</v>
      </c>
      <c r="H33" s="33">
        <f>H32/F32*100/106.8*100</f>
        <v>164.57630990324722</v>
      </c>
      <c r="I33" s="33" t="s">
        <v>74</v>
      </c>
      <c r="J33" s="34">
        <f>J32/H32*100/105.5*100</f>
        <v>74.833394773264587</v>
      </c>
      <c r="K33" s="33" t="s">
        <v>74</v>
      </c>
      <c r="L33" s="34">
        <f>L32/J32*100/104.6*100</f>
        <v>49.301419216692885</v>
      </c>
      <c r="M33" s="33" t="s">
        <v>74</v>
      </c>
    </row>
    <row r="34" spans="1:13" ht="42.75" customHeight="1">
      <c r="A34" s="49" t="s">
        <v>115</v>
      </c>
      <c r="B34" s="77" t="s">
        <v>61</v>
      </c>
      <c r="C34" s="75"/>
      <c r="D34" s="11"/>
      <c r="E34" s="11"/>
      <c r="F34" s="33"/>
      <c r="G34" s="33"/>
      <c r="H34" s="33"/>
      <c r="I34" s="34"/>
      <c r="J34" s="34"/>
      <c r="K34" s="34"/>
      <c r="L34" s="34"/>
      <c r="M34" s="34"/>
    </row>
    <row r="35" spans="1:13" ht="18.75">
      <c r="A35" s="8"/>
      <c r="B35" s="14" t="s">
        <v>2</v>
      </c>
      <c r="C35" s="11" t="s">
        <v>12</v>
      </c>
      <c r="D35" s="11"/>
      <c r="E35" s="11" t="s">
        <v>74</v>
      </c>
      <c r="F35" s="33">
        <v>1499.1</v>
      </c>
      <c r="G35" s="33" t="s">
        <v>74</v>
      </c>
      <c r="H35" s="33">
        <v>971.6</v>
      </c>
      <c r="I35" s="33" t="s">
        <v>74</v>
      </c>
      <c r="J35" s="34">
        <v>965.74599999999998</v>
      </c>
      <c r="K35" s="33" t="s">
        <v>74</v>
      </c>
      <c r="L35" s="34">
        <v>473.55799999999999</v>
      </c>
      <c r="M35" s="33" t="s">
        <v>74</v>
      </c>
    </row>
    <row r="36" spans="1:13" ht="74.25" customHeight="1">
      <c r="A36" s="8" t="s">
        <v>116</v>
      </c>
      <c r="B36" s="15" t="s">
        <v>44</v>
      </c>
      <c r="C36" s="16" t="s">
        <v>48</v>
      </c>
      <c r="D36" s="11"/>
      <c r="E36" s="11" t="s">
        <v>74</v>
      </c>
      <c r="F36" s="33">
        <v>136.19999999999999</v>
      </c>
      <c r="G36" s="33" t="s">
        <v>74</v>
      </c>
      <c r="H36" s="33">
        <v>60.3</v>
      </c>
      <c r="I36" s="33" t="s">
        <v>74</v>
      </c>
      <c r="J36" s="34">
        <f>J35/H35*100/105.6*100</f>
        <v>94.126409733398205</v>
      </c>
      <c r="K36" s="33" t="s">
        <v>74</v>
      </c>
      <c r="L36" s="34">
        <f>L35/J35*100/103.5*100</f>
        <v>47.377256685780424</v>
      </c>
      <c r="M36" s="33" t="s">
        <v>74</v>
      </c>
    </row>
    <row r="37" spans="1:13" ht="24" customHeight="1">
      <c r="A37" s="49" t="s">
        <v>117</v>
      </c>
      <c r="B37" s="74" t="s">
        <v>62</v>
      </c>
      <c r="C37" s="75"/>
      <c r="D37" s="11"/>
      <c r="E37" s="11"/>
      <c r="F37" s="33"/>
      <c r="G37" s="33"/>
      <c r="H37" s="33"/>
      <c r="I37" s="34"/>
      <c r="J37" s="34"/>
      <c r="K37" s="34"/>
      <c r="L37" s="34"/>
      <c r="M37" s="34"/>
    </row>
    <row r="38" spans="1:13" ht="18.75">
      <c r="A38" s="8"/>
      <c r="B38" s="14" t="s">
        <v>2</v>
      </c>
      <c r="C38" s="11" t="s">
        <v>12</v>
      </c>
      <c r="D38" s="11"/>
      <c r="E38" s="11" t="s">
        <v>74</v>
      </c>
      <c r="F38" s="33">
        <v>5245.3</v>
      </c>
      <c r="G38" s="33" t="s">
        <v>74</v>
      </c>
      <c r="H38" s="33">
        <v>5583.3</v>
      </c>
      <c r="I38" s="33" t="s">
        <v>74</v>
      </c>
      <c r="J38" s="34">
        <v>6240</v>
      </c>
      <c r="K38" s="33" t="s">
        <v>74</v>
      </c>
      <c r="L38" s="34">
        <v>6931.6</v>
      </c>
      <c r="M38" s="33" t="s">
        <v>74</v>
      </c>
    </row>
    <row r="39" spans="1:13" ht="75" customHeight="1">
      <c r="A39" s="8" t="s">
        <v>118</v>
      </c>
      <c r="B39" s="15" t="s">
        <v>44</v>
      </c>
      <c r="C39" s="16" t="s">
        <v>48</v>
      </c>
      <c r="D39" s="11"/>
      <c r="E39" s="11" t="s">
        <v>74</v>
      </c>
      <c r="F39" s="33">
        <v>100.5</v>
      </c>
      <c r="G39" s="33" t="s">
        <v>74</v>
      </c>
      <c r="H39" s="33">
        <v>102</v>
      </c>
      <c r="I39" s="33" t="s">
        <v>74</v>
      </c>
      <c r="J39" s="34">
        <v>104.9</v>
      </c>
      <c r="K39" s="33" t="s">
        <v>74</v>
      </c>
      <c r="L39" s="34">
        <f>L38/J38*100/107.3*100</f>
        <v>103.52593973283628</v>
      </c>
      <c r="M39" s="33" t="s">
        <v>74</v>
      </c>
    </row>
    <row r="40" spans="1:13" ht="24" customHeight="1">
      <c r="A40" s="49" t="s">
        <v>119</v>
      </c>
      <c r="B40" s="74" t="s">
        <v>63</v>
      </c>
      <c r="C40" s="75"/>
      <c r="D40" s="11"/>
      <c r="E40" s="11"/>
      <c r="F40" s="33"/>
      <c r="G40" s="33"/>
      <c r="H40" s="33"/>
      <c r="I40" s="34"/>
      <c r="J40" s="34"/>
      <c r="K40" s="34"/>
      <c r="L40" s="34"/>
      <c r="M40" s="34"/>
    </row>
    <row r="41" spans="1:13" ht="21" customHeight="1">
      <c r="A41" s="8"/>
      <c r="B41" s="14" t="s">
        <v>2</v>
      </c>
      <c r="C41" s="11" t="s">
        <v>12</v>
      </c>
      <c r="D41" s="11"/>
      <c r="E41" s="11" t="s">
        <v>74</v>
      </c>
      <c r="F41" s="33">
        <v>1639.1869999999999</v>
      </c>
      <c r="G41" s="33" t="s">
        <v>74</v>
      </c>
      <c r="H41" s="33">
        <v>1720.6980000000001</v>
      </c>
      <c r="I41" s="33" t="s">
        <v>74</v>
      </c>
      <c r="J41" s="34">
        <v>1879.4</v>
      </c>
      <c r="K41" s="33" t="s">
        <v>74</v>
      </c>
      <c r="L41" s="34">
        <v>2030.7</v>
      </c>
      <c r="M41" s="33" t="s">
        <v>74</v>
      </c>
    </row>
    <row r="42" spans="1:13" ht="72" customHeight="1">
      <c r="A42" s="8" t="s">
        <v>120</v>
      </c>
      <c r="B42" s="15" t="s">
        <v>44</v>
      </c>
      <c r="C42" s="16" t="s">
        <v>48</v>
      </c>
      <c r="D42" s="11"/>
      <c r="E42" s="11" t="s">
        <v>74</v>
      </c>
      <c r="F42" s="33">
        <v>102.1</v>
      </c>
      <c r="G42" s="33" t="s">
        <v>74</v>
      </c>
      <c r="H42" s="33">
        <v>102.7</v>
      </c>
      <c r="I42" s="33" t="s">
        <v>74</v>
      </c>
      <c r="J42" s="34">
        <v>101.5</v>
      </c>
      <c r="K42" s="33" t="s">
        <v>74</v>
      </c>
      <c r="L42" s="34">
        <f>L41/J41*100/106.6*100</f>
        <v>101.36063942805586</v>
      </c>
      <c r="M42" s="33" t="s">
        <v>74</v>
      </c>
    </row>
    <row r="43" spans="1:13" ht="24" customHeight="1">
      <c r="A43" s="49" t="s">
        <v>121</v>
      </c>
      <c r="B43" s="77" t="s">
        <v>55</v>
      </c>
      <c r="C43" s="75"/>
      <c r="D43" s="11"/>
      <c r="E43" s="11"/>
      <c r="F43" s="11"/>
      <c r="G43" s="11"/>
      <c r="H43" s="11"/>
      <c r="I43" s="31"/>
      <c r="J43" s="31"/>
      <c r="K43" s="31"/>
      <c r="L43" s="31"/>
      <c r="M43" s="31"/>
    </row>
    <row r="44" spans="1:13" ht="22.5" customHeight="1">
      <c r="A44" s="8" t="s">
        <v>122</v>
      </c>
      <c r="B44" s="17" t="s">
        <v>50</v>
      </c>
      <c r="C44" s="44" t="s">
        <v>51</v>
      </c>
      <c r="D44" s="11"/>
      <c r="E44" s="11"/>
      <c r="F44" s="33">
        <v>1590.6</v>
      </c>
      <c r="G44" s="33">
        <v>96.4</v>
      </c>
      <c r="H44" s="33">
        <v>1534.26</v>
      </c>
      <c r="I44" s="34">
        <f>H44/F44*100</f>
        <v>96.457940399849122</v>
      </c>
      <c r="J44" s="34">
        <v>1390.54</v>
      </c>
      <c r="K44" s="34">
        <f>J44/H44*100</f>
        <v>90.632617678881019</v>
      </c>
      <c r="L44" s="34">
        <v>1374.76</v>
      </c>
      <c r="M44" s="34">
        <f>L44/J44*100</f>
        <v>98.865189063241615</v>
      </c>
    </row>
    <row r="45" spans="1:13" ht="18.75">
      <c r="A45" s="49" t="s">
        <v>123</v>
      </c>
      <c r="B45" s="74" t="s">
        <v>13</v>
      </c>
      <c r="C45" s="75"/>
      <c r="D45" s="11"/>
      <c r="E45" s="11"/>
      <c r="F45" s="11"/>
      <c r="G45" s="11"/>
      <c r="H45" s="11"/>
      <c r="I45" s="31"/>
      <c r="J45" s="31"/>
      <c r="K45" s="31"/>
      <c r="L45" s="31"/>
      <c r="M45" s="31"/>
    </row>
    <row r="46" spans="1:13" ht="25.5" customHeight="1">
      <c r="A46" s="8" t="s">
        <v>124</v>
      </c>
      <c r="B46" s="14" t="s">
        <v>14</v>
      </c>
      <c r="C46" s="11" t="s">
        <v>12</v>
      </c>
      <c r="D46" s="11"/>
      <c r="E46" s="11"/>
      <c r="F46" s="33">
        <v>3465.3</v>
      </c>
      <c r="G46" s="33">
        <v>122.2</v>
      </c>
      <c r="H46" s="33">
        <v>3036.1037000000001</v>
      </c>
      <c r="I46" s="34">
        <f>H46/F46*100</f>
        <v>87.614454736963609</v>
      </c>
      <c r="J46" s="34">
        <v>2766.8901999999998</v>
      </c>
      <c r="K46" s="34">
        <f t="shared" ref="K46:K53" si="1">J46/H46*100</f>
        <v>91.132928035363221</v>
      </c>
      <c r="L46" s="34">
        <v>2717.2040000000002</v>
      </c>
      <c r="M46" s="34">
        <f t="shared" ref="M46:M53" si="2">L46/J46*100</f>
        <v>98.204258340283985</v>
      </c>
    </row>
    <row r="47" spans="1:13" ht="58.5" customHeight="1">
      <c r="A47" s="8" t="s">
        <v>125</v>
      </c>
      <c r="B47" s="14" t="s">
        <v>52</v>
      </c>
      <c r="C47" s="11" t="s">
        <v>12</v>
      </c>
      <c r="D47" s="11"/>
      <c r="E47" s="11"/>
      <c r="F47" s="33">
        <v>2348.3000000000002</v>
      </c>
      <c r="G47" s="33">
        <v>132.4</v>
      </c>
      <c r="H47" s="33">
        <v>2016.6102000000001</v>
      </c>
      <c r="I47" s="34">
        <f t="shared" ref="I47:I53" si="3">H47/F47*100</f>
        <v>85.875322573776771</v>
      </c>
      <c r="J47" s="34">
        <v>1331.3752999999999</v>
      </c>
      <c r="K47" s="34">
        <f t="shared" si="1"/>
        <v>66.020458490193093</v>
      </c>
      <c r="L47" s="34">
        <v>1507.3679999999999</v>
      </c>
      <c r="M47" s="34">
        <f t="shared" si="2"/>
        <v>113.21886473333251</v>
      </c>
    </row>
    <row r="48" spans="1:13" ht="21" customHeight="1">
      <c r="A48" s="8" t="s">
        <v>126</v>
      </c>
      <c r="B48" s="14" t="s">
        <v>15</v>
      </c>
      <c r="C48" s="11" t="s">
        <v>12</v>
      </c>
      <c r="D48" s="11"/>
      <c r="E48" s="11"/>
      <c r="F48" s="33">
        <v>3383.4</v>
      </c>
      <c r="G48" s="33">
        <v>113.4</v>
      </c>
      <c r="H48" s="33">
        <v>2774.0412999999999</v>
      </c>
      <c r="I48" s="34">
        <f t="shared" si="3"/>
        <v>81.989752911272674</v>
      </c>
      <c r="J48" s="34">
        <v>3130.8213000000001</v>
      </c>
      <c r="K48" s="34">
        <f t="shared" si="1"/>
        <v>112.86138025414402</v>
      </c>
      <c r="L48" s="34">
        <v>2727.1219999999998</v>
      </c>
      <c r="M48" s="34">
        <f t="shared" si="2"/>
        <v>87.105642215989775</v>
      </c>
    </row>
    <row r="49" spans="1:14" ht="22.5" customHeight="1">
      <c r="A49" s="8" t="s">
        <v>127</v>
      </c>
      <c r="B49" s="14" t="s">
        <v>32</v>
      </c>
      <c r="C49" s="11" t="s">
        <v>12</v>
      </c>
      <c r="D49" s="11"/>
      <c r="E49" s="11"/>
      <c r="F49" s="33">
        <v>2572.3000000000002</v>
      </c>
      <c r="G49" s="33">
        <v>57.7</v>
      </c>
      <c r="H49" s="33">
        <v>5333.6</v>
      </c>
      <c r="I49" s="34">
        <f t="shared" si="3"/>
        <v>207.34751001049645</v>
      </c>
      <c r="J49" s="34">
        <v>2679.1</v>
      </c>
      <c r="K49" s="34">
        <f t="shared" si="1"/>
        <v>50.230613469326521</v>
      </c>
      <c r="L49" s="53"/>
      <c r="M49" s="34">
        <f t="shared" si="2"/>
        <v>0</v>
      </c>
    </row>
    <row r="50" spans="1:14" ht="22.5" customHeight="1">
      <c r="A50" s="8" t="s">
        <v>128</v>
      </c>
      <c r="B50" s="14" t="s">
        <v>33</v>
      </c>
      <c r="C50" s="11" t="s">
        <v>12</v>
      </c>
      <c r="D50" s="11"/>
      <c r="E50" s="11"/>
      <c r="F50" s="33">
        <v>11231</v>
      </c>
      <c r="G50" s="33">
        <v>122.8</v>
      </c>
      <c r="H50" s="33">
        <v>13612.5</v>
      </c>
      <c r="I50" s="34">
        <f t="shared" si="3"/>
        <v>121.20470127326151</v>
      </c>
      <c r="J50" s="34">
        <v>14616.8</v>
      </c>
      <c r="K50" s="34">
        <f t="shared" si="1"/>
        <v>107.37777777777777</v>
      </c>
      <c r="L50" s="53">
        <v>15709.4</v>
      </c>
      <c r="M50" s="34">
        <f t="shared" si="2"/>
        <v>107.47496031963222</v>
      </c>
    </row>
    <row r="51" spans="1:14" ht="18.75" customHeight="1">
      <c r="A51" s="8" t="s">
        <v>129</v>
      </c>
      <c r="B51" s="14" t="s">
        <v>90</v>
      </c>
      <c r="C51" s="11" t="s">
        <v>12</v>
      </c>
      <c r="D51" s="11"/>
      <c r="E51" s="11"/>
      <c r="F51" s="33">
        <v>652.1</v>
      </c>
      <c r="G51" s="33">
        <v>180.1</v>
      </c>
      <c r="H51" s="33">
        <v>2522.3000000000002</v>
      </c>
      <c r="I51" s="34">
        <f t="shared" si="3"/>
        <v>386.79650360374177</v>
      </c>
      <c r="J51" s="34">
        <v>1383</v>
      </c>
      <c r="K51" s="34">
        <f t="shared" si="1"/>
        <v>54.830908297981992</v>
      </c>
      <c r="L51" s="53">
        <v>1521.4</v>
      </c>
      <c r="M51" s="34">
        <f t="shared" si="2"/>
        <v>110.00723065798988</v>
      </c>
    </row>
    <row r="52" spans="1:14" ht="27" customHeight="1">
      <c r="A52" s="8" t="s">
        <v>130</v>
      </c>
      <c r="B52" s="14" t="s">
        <v>34</v>
      </c>
      <c r="C52" s="11" t="s">
        <v>12</v>
      </c>
      <c r="D52" s="11"/>
      <c r="E52" s="11"/>
      <c r="F52" s="33">
        <v>13504.4</v>
      </c>
      <c r="G52" s="33">
        <v>130.4</v>
      </c>
      <c r="H52" s="33">
        <v>14858.1</v>
      </c>
      <c r="I52" s="34">
        <f t="shared" si="3"/>
        <v>110.02414028020497</v>
      </c>
      <c r="J52" s="34">
        <v>14697.3</v>
      </c>
      <c r="K52" s="34">
        <f t="shared" si="1"/>
        <v>98.917762028792367</v>
      </c>
      <c r="L52" s="53">
        <v>17934.900000000001</v>
      </c>
      <c r="M52" s="34">
        <f t="shared" si="2"/>
        <v>122.02853585352413</v>
      </c>
    </row>
    <row r="53" spans="1:14" ht="19.5" customHeight="1">
      <c r="A53" s="8" t="s">
        <v>131</v>
      </c>
      <c r="B53" s="14" t="s">
        <v>90</v>
      </c>
      <c r="C53" s="11" t="s">
        <v>12</v>
      </c>
      <c r="D53" s="11"/>
      <c r="E53" s="11"/>
      <c r="F53" s="33">
        <v>738.6</v>
      </c>
      <c r="G53" s="33">
        <v>130.19999999999999</v>
      </c>
      <c r="H53" s="33">
        <v>1228.7</v>
      </c>
      <c r="I53" s="34">
        <f t="shared" si="3"/>
        <v>166.35526672082318</v>
      </c>
      <c r="J53" s="34">
        <v>1387.8</v>
      </c>
      <c r="K53" s="34">
        <f t="shared" si="1"/>
        <v>112.94864490925367</v>
      </c>
      <c r="L53" s="53">
        <v>994.5</v>
      </c>
      <c r="M53" s="34">
        <f t="shared" si="2"/>
        <v>71.660181582360565</v>
      </c>
    </row>
    <row r="54" spans="1:14" ht="21.75" customHeight="1">
      <c r="A54" s="49" t="s">
        <v>132</v>
      </c>
      <c r="B54" s="74" t="s">
        <v>16</v>
      </c>
      <c r="C54" s="75"/>
      <c r="D54" s="11"/>
      <c r="E54" s="11"/>
      <c r="F54" s="33"/>
      <c r="G54" s="33"/>
      <c r="H54" s="33"/>
      <c r="I54" s="34"/>
      <c r="J54" s="34"/>
      <c r="K54" s="34"/>
      <c r="L54" s="34"/>
      <c r="M54" s="34"/>
    </row>
    <row r="55" spans="1:14" ht="22.5" customHeight="1">
      <c r="A55" s="8" t="s">
        <v>133</v>
      </c>
      <c r="B55" s="14" t="s">
        <v>37</v>
      </c>
      <c r="C55" s="11" t="s">
        <v>17</v>
      </c>
      <c r="D55" s="11"/>
      <c r="E55" s="11"/>
      <c r="F55" s="33">
        <v>2.1549999999999998</v>
      </c>
      <c r="G55" s="33">
        <v>89.7</v>
      </c>
      <c r="H55" s="33">
        <v>3.2709999999999999</v>
      </c>
      <c r="I55" s="34">
        <f>H55/F55*100</f>
        <v>151.78654292343387</v>
      </c>
      <c r="J55" s="34">
        <v>4.0540000000000003</v>
      </c>
      <c r="K55" s="34">
        <f>J55/H55*100</f>
        <v>123.93763375114646</v>
      </c>
      <c r="L55" s="34">
        <v>2.4940000000000002</v>
      </c>
      <c r="M55" s="34">
        <f>L55/J55*100</f>
        <v>61.519486926492348</v>
      </c>
      <c r="N55" s="65"/>
    </row>
    <row r="56" spans="1:14" ht="19.5" customHeight="1">
      <c r="A56" s="8" t="s">
        <v>134</v>
      </c>
      <c r="B56" s="14" t="s">
        <v>18</v>
      </c>
      <c r="C56" s="11" t="s">
        <v>19</v>
      </c>
      <c r="D56" s="11"/>
      <c r="E56" s="11"/>
      <c r="F56" s="11"/>
      <c r="G56" s="11"/>
      <c r="H56" s="11"/>
      <c r="I56" s="31"/>
      <c r="J56" s="31"/>
      <c r="K56" s="31"/>
      <c r="L56" s="31"/>
      <c r="M56" s="31"/>
    </row>
    <row r="57" spans="1:14" ht="21.75" customHeight="1">
      <c r="A57" s="8" t="s">
        <v>135</v>
      </c>
      <c r="B57" s="14" t="s">
        <v>20</v>
      </c>
      <c r="C57" s="11" t="s">
        <v>21</v>
      </c>
      <c r="D57" s="11"/>
      <c r="E57" s="11"/>
      <c r="F57" s="11">
        <v>200</v>
      </c>
      <c r="G57" s="11">
        <v>200</v>
      </c>
      <c r="H57" s="11">
        <v>480</v>
      </c>
      <c r="I57" s="31">
        <f>H57/F57*100</f>
        <v>240</v>
      </c>
      <c r="J57" s="31"/>
      <c r="K57" s="31"/>
      <c r="L57" s="31"/>
      <c r="M57" s="31"/>
    </row>
    <row r="58" spans="1:14" ht="18.75" customHeight="1">
      <c r="A58" s="8" t="s">
        <v>136</v>
      </c>
      <c r="B58" s="14" t="s">
        <v>22</v>
      </c>
      <c r="C58" s="11" t="s">
        <v>23</v>
      </c>
      <c r="D58" s="11"/>
      <c r="E58" s="11"/>
      <c r="F58" s="11"/>
      <c r="G58" s="11"/>
      <c r="H58" s="11"/>
      <c r="I58" s="31"/>
      <c r="J58" s="31"/>
      <c r="K58" s="31"/>
      <c r="L58" s="31">
        <v>200</v>
      </c>
      <c r="M58" s="31"/>
    </row>
    <row r="59" spans="1:14" ht="19.5" customHeight="1">
      <c r="A59" s="8" t="s">
        <v>137</v>
      </c>
      <c r="B59" s="14" t="s">
        <v>24</v>
      </c>
      <c r="C59" s="11" t="s">
        <v>25</v>
      </c>
      <c r="D59" s="11"/>
      <c r="E59" s="11"/>
      <c r="F59" s="11"/>
      <c r="G59" s="11"/>
      <c r="H59" s="11"/>
      <c r="I59" s="31">
        <v>40</v>
      </c>
      <c r="J59" s="31"/>
      <c r="K59" s="31"/>
      <c r="L59" s="31"/>
      <c r="M59" s="31"/>
    </row>
    <row r="60" spans="1:14" ht="21.75" customHeight="1">
      <c r="A60" s="49" t="s">
        <v>138</v>
      </c>
      <c r="B60" s="74" t="s">
        <v>58</v>
      </c>
      <c r="C60" s="75"/>
      <c r="D60" s="11"/>
      <c r="E60" s="11"/>
      <c r="F60" s="11"/>
      <c r="G60" s="11"/>
      <c r="H60" s="11"/>
      <c r="I60" s="31"/>
      <c r="J60" s="31"/>
      <c r="K60" s="31"/>
      <c r="L60" s="31"/>
      <c r="M60" s="31"/>
    </row>
    <row r="61" spans="1:14" ht="38.25" customHeight="1">
      <c r="A61" s="8" t="s">
        <v>139</v>
      </c>
      <c r="B61" s="18" t="s">
        <v>69</v>
      </c>
      <c r="C61" s="11" t="s">
        <v>38</v>
      </c>
      <c r="D61" s="11"/>
      <c r="E61" s="11"/>
      <c r="F61" s="11">
        <v>8</v>
      </c>
      <c r="G61" s="11">
        <v>100</v>
      </c>
      <c r="H61" s="11">
        <v>8</v>
      </c>
      <c r="I61" s="31">
        <v>100</v>
      </c>
      <c r="J61" s="31">
        <v>8</v>
      </c>
      <c r="K61" s="31">
        <v>100</v>
      </c>
      <c r="L61" s="31">
        <v>8</v>
      </c>
      <c r="M61" s="31">
        <v>100</v>
      </c>
    </row>
    <row r="62" spans="1:14" ht="30" customHeight="1">
      <c r="A62" s="8" t="s">
        <v>140</v>
      </c>
      <c r="B62" s="19" t="s">
        <v>70</v>
      </c>
      <c r="C62" s="11" t="s">
        <v>38</v>
      </c>
      <c r="D62" s="11"/>
      <c r="E62" s="11"/>
      <c r="F62" s="11">
        <v>5</v>
      </c>
      <c r="G62" s="11">
        <v>100</v>
      </c>
      <c r="H62" s="11">
        <v>5</v>
      </c>
      <c r="I62" s="31">
        <v>100</v>
      </c>
      <c r="J62" s="31">
        <v>5</v>
      </c>
      <c r="K62" s="31">
        <v>100</v>
      </c>
      <c r="L62" s="31">
        <v>5</v>
      </c>
      <c r="M62" s="31">
        <v>100</v>
      </c>
    </row>
    <row r="63" spans="1:14" ht="27.75" customHeight="1">
      <c r="A63" s="8" t="s">
        <v>141</v>
      </c>
      <c r="B63" s="20" t="s">
        <v>72</v>
      </c>
      <c r="C63" s="11" t="s">
        <v>38</v>
      </c>
      <c r="D63" s="11"/>
      <c r="E63" s="11"/>
      <c r="F63" s="11">
        <v>5</v>
      </c>
      <c r="G63" s="11">
        <v>100</v>
      </c>
      <c r="H63" s="11">
        <v>4</v>
      </c>
      <c r="I63" s="31">
        <v>100</v>
      </c>
      <c r="J63" s="31">
        <v>4</v>
      </c>
      <c r="K63" s="31">
        <v>100</v>
      </c>
      <c r="L63" s="31">
        <v>4</v>
      </c>
      <c r="M63" s="31">
        <v>100</v>
      </c>
    </row>
    <row r="64" spans="1:14" ht="37.5" customHeight="1">
      <c r="A64" s="8" t="s">
        <v>142</v>
      </c>
      <c r="B64" s="21" t="s">
        <v>71</v>
      </c>
      <c r="C64" s="11" t="s">
        <v>38</v>
      </c>
      <c r="D64" s="11"/>
      <c r="E64" s="11"/>
      <c r="F64" s="11">
        <v>3</v>
      </c>
      <c r="G64" s="11">
        <v>100</v>
      </c>
      <c r="H64" s="11">
        <v>3</v>
      </c>
      <c r="I64" s="31">
        <v>100</v>
      </c>
      <c r="J64" s="31">
        <v>3</v>
      </c>
      <c r="K64" s="31">
        <v>100</v>
      </c>
      <c r="L64" s="31">
        <v>3</v>
      </c>
      <c r="M64" s="31">
        <v>100</v>
      </c>
    </row>
    <row r="65" spans="1:13" ht="29.25" customHeight="1">
      <c r="A65" s="8" t="s">
        <v>143</v>
      </c>
      <c r="B65" s="20" t="s">
        <v>72</v>
      </c>
      <c r="C65" s="11" t="s">
        <v>38</v>
      </c>
      <c r="D65" s="11"/>
      <c r="E65" s="11"/>
      <c r="F65" s="11">
        <v>0</v>
      </c>
      <c r="G65" s="11">
        <v>0</v>
      </c>
      <c r="H65" s="11">
        <v>1</v>
      </c>
      <c r="I65" s="31">
        <v>100</v>
      </c>
      <c r="J65" s="31">
        <v>1</v>
      </c>
      <c r="K65" s="31">
        <v>100</v>
      </c>
      <c r="L65" s="31">
        <v>1</v>
      </c>
      <c r="M65" s="31">
        <v>100</v>
      </c>
    </row>
    <row r="66" spans="1:13" ht="36.75" customHeight="1">
      <c r="A66" s="8" t="s">
        <v>144</v>
      </c>
      <c r="B66" s="14" t="s">
        <v>39</v>
      </c>
      <c r="C66" s="11" t="s">
        <v>7</v>
      </c>
      <c r="D66" s="11"/>
      <c r="E66" s="11" t="s">
        <v>74</v>
      </c>
      <c r="F66" s="11">
        <v>99</v>
      </c>
      <c r="G66" s="11">
        <v>100</v>
      </c>
      <c r="H66" s="11">
        <v>99</v>
      </c>
      <c r="I66" s="31">
        <v>100</v>
      </c>
      <c r="J66" s="31">
        <v>99</v>
      </c>
      <c r="K66" s="31">
        <v>100</v>
      </c>
      <c r="L66" s="31">
        <v>99</v>
      </c>
      <c r="M66" s="31">
        <v>100</v>
      </c>
    </row>
    <row r="67" spans="1:13" ht="21.75" customHeight="1">
      <c r="A67" s="8" t="s">
        <v>145</v>
      </c>
      <c r="B67" s="14" t="s">
        <v>40</v>
      </c>
      <c r="C67" s="11" t="s">
        <v>3</v>
      </c>
      <c r="D67" s="11"/>
      <c r="E67" s="11"/>
      <c r="F67" s="35">
        <v>175.964</v>
      </c>
      <c r="G67" s="35">
        <v>89.4</v>
      </c>
      <c r="H67" s="35">
        <v>215.56659999999999</v>
      </c>
      <c r="I67" s="32">
        <f>H67/F67*100</f>
        <v>122.50608078925234</v>
      </c>
      <c r="J67" s="32">
        <v>288.62920000000003</v>
      </c>
      <c r="K67" s="32">
        <f>J67/H67*100</f>
        <v>133.89328402451957</v>
      </c>
      <c r="L67" s="32">
        <v>230.68729999999999</v>
      </c>
      <c r="M67" s="32">
        <f>L67/J67*100</f>
        <v>79.925142709053688</v>
      </c>
    </row>
    <row r="68" spans="1:13" ht="39.75" customHeight="1">
      <c r="A68" s="8" t="s">
        <v>146</v>
      </c>
      <c r="B68" s="14" t="s">
        <v>41</v>
      </c>
      <c r="C68" s="11" t="s">
        <v>7</v>
      </c>
      <c r="D68" s="11"/>
      <c r="E68" s="11" t="s">
        <v>74</v>
      </c>
      <c r="F68" s="11">
        <v>73.7</v>
      </c>
      <c r="G68" s="11" t="s">
        <v>74</v>
      </c>
      <c r="H68" s="35">
        <f>143.197/H67*100</f>
        <v>66.428194349217378</v>
      </c>
      <c r="I68" s="11" t="s">
        <v>74</v>
      </c>
      <c r="J68" s="32">
        <f>159.3567/J67*100</f>
        <v>55.211565565784738</v>
      </c>
      <c r="K68" s="11" t="s">
        <v>74</v>
      </c>
      <c r="L68" s="32">
        <f>182.469/L67*100</f>
        <v>79.097982420358633</v>
      </c>
      <c r="M68" s="11" t="s">
        <v>74</v>
      </c>
    </row>
    <row r="69" spans="1:13" ht="39.75" customHeight="1">
      <c r="A69" s="8" t="s">
        <v>147</v>
      </c>
      <c r="B69" s="22" t="s">
        <v>53</v>
      </c>
      <c r="C69" s="11" t="s">
        <v>3</v>
      </c>
      <c r="D69" s="11"/>
      <c r="E69" s="11"/>
      <c r="F69" s="35">
        <v>40.569000000000003</v>
      </c>
      <c r="G69" s="11">
        <v>115.1</v>
      </c>
      <c r="H69" s="35">
        <v>35.489100000000001</v>
      </c>
      <c r="I69" s="32">
        <f>H69/F69*100</f>
        <v>87.478370184130739</v>
      </c>
      <c r="J69" s="32">
        <v>35.101999999999997</v>
      </c>
      <c r="K69" s="32">
        <f>J69/H69*100</f>
        <v>98.909242556165125</v>
      </c>
      <c r="L69" s="32">
        <v>28.084900000000001</v>
      </c>
      <c r="M69" s="32">
        <f>L69/J69*100</f>
        <v>80.00940117372231</v>
      </c>
    </row>
    <row r="70" spans="1:13" ht="57.75" customHeight="1">
      <c r="A70" s="8" t="s">
        <v>148</v>
      </c>
      <c r="B70" s="23" t="s">
        <v>79</v>
      </c>
      <c r="C70" s="10" t="s">
        <v>7</v>
      </c>
      <c r="D70" s="11"/>
      <c r="E70" s="11"/>
      <c r="F70" s="11">
        <v>99</v>
      </c>
      <c r="G70" s="11">
        <v>100</v>
      </c>
      <c r="H70" s="11">
        <v>99</v>
      </c>
      <c r="I70" s="37">
        <v>100</v>
      </c>
      <c r="J70" s="37">
        <v>99</v>
      </c>
      <c r="K70" s="37">
        <v>100</v>
      </c>
      <c r="L70" s="37">
        <v>99</v>
      </c>
      <c r="M70" s="37">
        <v>100</v>
      </c>
    </row>
    <row r="71" spans="1:13" ht="54.75" customHeight="1">
      <c r="A71" s="8" t="s">
        <v>149</v>
      </c>
      <c r="B71" s="23" t="s">
        <v>87</v>
      </c>
      <c r="C71" s="10" t="s">
        <v>38</v>
      </c>
      <c r="D71" s="11"/>
      <c r="E71" s="11"/>
      <c r="F71" s="36">
        <v>1205</v>
      </c>
      <c r="G71" s="11">
        <v>107.7</v>
      </c>
      <c r="H71" s="36">
        <v>1033</v>
      </c>
      <c r="I71" s="32">
        <f>H71/F71*100</f>
        <v>85.726141078838168</v>
      </c>
      <c r="J71" s="36">
        <v>1412</v>
      </c>
      <c r="K71" s="32">
        <f>J71/H71*100</f>
        <v>136.68925459825749</v>
      </c>
      <c r="L71" s="36">
        <v>1221</v>
      </c>
      <c r="M71" s="32">
        <f>L71/J71*100</f>
        <v>86.473087818696882</v>
      </c>
    </row>
    <row r="72" spans="1:13" ht="75" customHeight="1">
      <c r="A72" s="8" t="s">
        <v>150</v>
      </c>
      <c r="B72" s="23" t="s">
        <v>88</v>
      </c>
      <c r="C72" s="10" t="s">
        <v>68</v>
      </c>
      <c r="D72" s="11"/>
      <c r="E72" s="11"/>
      <c r="F72" s="36">
        <v>4907</v>
      </c>
      <c r="G72" s="11">
        <v>159.9</v>
      </c>
      <c r="H72" s="36">
        <v>4484</v>
      </c>
      <c r="I72" s="32">
        <f>H72/F72*100</f>
        <v>91.379661707764413</v>
      </c>
      <c r="J72" s="36">
        <v>4034</v>
      </c>
      <c r="K72" s="32">
        <f>J72/H72*100</f>
        <v>89.964317573595011</v>
      </c>
      <c r="L72" s="36">
        <v>3687</v>
      </c>
      <c r="M72" s="32">
        <f>L72/J72*100</f>
        <v>91.398116013882003</v>
      </c>
    </row>
    <row r="73" spans="1:13" s="5" customFormat="1" ht="99" customHeight="1">
      <c r="A73" s="8" t="s">
        <v>151</v>
      </c>
      <c r="B73" s="18" t="s">
        <v>80</v>
      </c>
      <c r="C73" s="10" t="s">
        <v>7</v>
      </c>
      <c r="D73" s="24"/>
      <c r="E73" s="24"/>
      <c r="F73" s="11">
        <v>99.8</v>
      </c>
      <c r="G73" s="11" t="s">
        <v>74</v>
      </c>
      <c r="H73" s="11">
        <v>94.8</v>
      </c>
      <c r="I73" s="11" t="s">
        <v>74</v>
      </c>
      <c r="J73" s="11">
        <v>94.6</v>
      </c>
      <c r="K73" s="11" t="s">
        <v>74</v>
      </c>
      <c r="L73" s="11">
        <v>98.6</v>
      </c>
      <c r="M73" s="11" t="s">
        <v>74</v>
      </c>
    </row>
    <row r="74" spans="1:13" s="5" customFormat="1" ht="38.25" customHeight="1">
      <c r="A74" s="8" t="s">
        <v>152</v>
      </c>
      <c r="B74" s="14" t="s">
        <v>81</v>
      </c>
      <c r="C74" s="11" t="s">
        <v>7</v>
      </c>
      <c r="D74" s="24"/>
      <c r="E74" s="24"/>
      <c r="F74" s="11">
        <v>99.6</v>
      </c>
      <c r="G74" s="11" t="s">
        <v>74</v>
      </c>
      <c r="H74" s="11">
        <v>99.6</v>
      </c>
      <c r="I74" s="11" t="s">
        <v>74</v>
      </c>
      <c r="J74" s="35">
        <f>783.2/786.4*100</f>
        <v>99.593082400813842</v>
      </c>
      <c r="K74" s="11" t="s">
        <v>74</v>
      </c>
      <c r="L74" s="35">
        <v>99.9</v>
      </c>
      <c r="M74" s="11" t="s">
        <v>74</v>
      </c>
    </row>
    <row r="75" spans="1:13" s="5" customFormat="1" ht="39.75" customHeight="1">
      <c r="A75" s="8" t="s">
        <v>153</v>
      </c>
      <c r="B75" s="14" t="s">
        <v>82</v>
      </c>
      <c r="C75" s="11" t="s">
        <v>7</v>
      </c>
      <c r="D75" s="24"/>
      <c r="E75" s="24"/>
      <c r="F75" s="11">
        <v>99.4</v>
      </c>
      <c r="G75" s="11" t="s">
        <v>74</v>
      </c>
      <c r="H75" s="11">
        <v>99.4</v>
      </c>
      <c r="I75" s="11" t="s">
        <v>74</v>
      </c>
      <c r="J75" s="35">
        <f>781.5/786.4*100</f>
        <v>99.376907426246191</v>
      </c>
      <c r="K75" s="11" t="s">
        <v>74</v>
      </c>
      <c r="L75" s="35">
        <v>99.9</v>
      </c>
      <c r="M75" s="11" t="s">
        <v>74</v>
      </c>
    </row>
    <row r="76" spans="1:13" s="5" customFormat="1" ht="40.5" customHeight="1">
      <c r="A76" s="8" t="s">
        <v>154</v>
      </c>
      <c r="B76" s="14" t="s">
        <v>83</v>
      </c>
      <c r="C76" s="11" t="s">
        <v>7</v>
      </c>
      <c r="D76" s="24"/>
      <c r="E76" s="24"/>
      <c r="F76" s="11">
        <v>99.8</v>
      </c>
      <c r="G76" s="11" t="s">
        <v>74</v>
      </c>
      <c r="H76" s="11">
        <v>99.8</v>
      </c>
      <c r="I76" s="11" t="s">
        <v>74</v>
      </c>
      <c r="J76" s="35">
        <f>785/786.4*100</f>
        <v>99.821973550356063</v>
      </c>
      <c r="K76" s="11" t="s">
        <v>74</v>
      </c>
      <c r="L76" s="35">
        <v>99.9</v>
      </c>
      <c r="M76" s="11" t="s">
        <v>74</v>
      </c>
    </row>
    <row r="77" spans="1:13" s="5" customFormat="1" ht="38.25" customHeight="1">
      <c r="A77" s="8" t="s">
        <v>155</v>
      </c>
      <c r="B77" s="14" t="s">
        <v>84</v>
      </c>
      <c r="C77" s="11" t="s">
        <v>7</v>
      </c>
      <c r="D77" s="24"/>
      <c r="E77" s="24"/>
      <c r="F77" s="11">
        <v>96.7</v>
      </c>
      <c r="G77" s="11" t="s">
        <v>74</v>
      </c>
      <c r="H77" s="11">
        <v>96.7</v>
      </c>
      <c r="I77" s="11" t="s">
        <v>74</v>
      </c>
      <c r="J77" s="35">
        <f>758.8/786.4*100</f>
        <v>96.490335707019327</v>
      </c>
      <c r="K77" s="11" t="s">
        <v>74</v>
      </c>
      <c r="L77" s="35">
        <v>99.9</v>
      </c>
      <c r="M77" s="11" t="s">
        <v>74</v>
      </c>
    </row>
    <row r="78" spans="1:13" s="5" customFormat="1" ht="24.75" customHeight="1">
      <c r="A78" s="8" t="s">
        <v>156</v>
      </c>
      <c r="B78" s="14" t="s">
        <v>85</v>
      </c>
      <c r="C78" s="11" t="s">
        <v>7</v>
      </c>
      <c r="D78" s="24"/>
      <c r="E78" s="24"/>
      <c r="F78" s="11">
        <v>0</v>
      </c>
      <c r="G78" s="11" t="s">
        <v>74</v>
      </c>
      <c r="H78" s="11">
        <v>0</v>
      </c>
      <c r="I78" s="11" t="s">
        <v>74</v>
      </c>
      <c r="J78" s="40">
        <v>0</v>
      </c>
      <c r="K78" s="11" t="s">
        <v>74</v>
      </c>
      <c r="L78" s="40">
        <v>0</v>
      </c>
      <c r="M78" s="11" t="s">
        <v>74</v>
      </c>
    </row>
    <row r="79" spans="1:13" s="5" customFormat="1" ht="39.75" customHeight="1">
      <c r="A79" s="8" t="s">
        <v>157</v>
      </c>
      <c r="B79" s="14" t="s">
        <v>89</v>
      </c>
      <c r="C79" s="11" t="s">
        <v>7</v>
      </c>
      <c r="D79" s="24"/>
      <c r="E79" s="24"/>
      <c r="F79" s="11">
        <v>94.8</v>
      </c>
      <c r="G79" s="11" t="s">
        <v>74</v>
      </c>
      <c r="H79" s="11">
        <v>94.8</v>
      </c>
      <c r="I79" s="11" t="s">
        <v>74</v>
      </c>
      <c r="J79" s="35">
        <f>743.8/786.4*100</f>
        <v>94.582909460834173</v>
      </c>
      <c r="K79" s="11" t="s">
        <v>74</v>
      </c>
      <c r="L79" s="35">
        <v>99.9</v>
      </c>
      <c r="M79" s="11" t="s">
        <v>74</v>
      </c>
    </row>
    <row r="80" spans="1:13" s="5" customFormat="1" ht="38.25" customHeight="1">
      <c r="A80" s="8" t="s">
        <v>158</v>
      </c>
      <c r="B80" s="14" t="s">
        <v>86</v>
      </c>
      <c r="C80" s="11" t="s">
        <v>7</v>
      </c>
      <c r="D80" s="24"/>
      <c r="E80" s="24"/>
      <c r="F80" s="11">
        <v>98</v>
      </c>
      <c r="G80" s="11" t="s">
        <v>74</v>
      </c>
      <c r="H80" s="35">
        <v>98</v>
      </c>
      <c r="I80" s="11" t="s">
        <v>74</v>
      </c>
      <c r="J80" s="35">
        <f>770.5/786.4*100</f>
        <v>97.97812817904375</v>
      </c>
      <c r="K80" s="11" t="s">
        <v>74</v>
      </c>
      <c r="L80" s="35">
        <v>98.6</v>
      </c>
      <c r="M80" s="11" t="s">
        <v>74</v>
      </c>
    </row>
    <row r="81" spans="1:13" ht="22.5" customHeight="1">
      <c r="A81" s="49" t="s">
        <v>159</v>
      </c>
      <c r="B81" s="74" t="s">
        <v>26</v>
      </c>
      <c r="C81" s="75"/>
      <c r="D81" s="11"/>
      <c r="E81" s="11"/>
      <c r="F81" s="11"/>
      <c r="G81" s="11"/>
      <c r="H81" s="11"/>
      <c r="I81" s="31"/>
      <c r="J81" s="31"/>
      <c r="K81" s="31"/>
      <c r="L81" s="31"/>
      <c r="M81" s="31"/>
    </row>
    <row r="82" spans="1:13" ht="59.25" customHeight="1">
      <c r="A82" s="8" t="s">
        <v>160</v>
      </c>
      <c r="B82" s="17" t="s">
        <v>193</v>
      </c>
      <c r="C82" s="11" t="s">
        <v>27</v>
      </c>
      <c r="D82" s="11"/>
      <c r="E82" s="11"/>
      <c r="F82" s="33">
        <v>42252.5</v>
      </c>
      <c r="G82" s="33">
        <v>106.2</v>
      </c>
      <c r="H82" s="33">
        <v>45305.2</v>
      </c>
      <c r="I82" s="34">
        <f>H82/F82*100</f>
        <v>107.22489793503343</v>
      </c>
      <c r="J82" s="34">
        <v>49481.7</v>
      </c>
      <c r="K82" s="34">
        <f>J82/H82*100</f>
        <v>109.21858859468669</v>
      </c>
      <c r="L82" s="34">
        <v>50658.2</v>
      </c>
      <c r="M82" s="34">
        <f>L82/J82*100</f>
        <v>102.37764668554232</v>
      </c>
    </row>
    <row r="83" spans="1:13" ht="22.5" customHeight="1">
      <c r="A83" s="8" t="s">
        <v>161</v>
      </c>
      <c r="B83" s="17" t="s">
        <v>194</v>
      </c>
      <c r="C83" s="11" t="s">
        <v>27</v>
      </c>
      <c r="D83" s="11"/>
      <c r="E83" s="11"/>
      <c r="F83" s="33">
        <v>25415.8</v>
      </c>
      <c r="G83" s="33">
        <v>101</v>
      </c>
      <c r="H83" s="33">
        <v>26717.599999999999</v>
      </c>
      <c r="I83" s="34">
        <f>H83/F83*100</f>
        <v>105.1220107177425</v>
      </c>
      <c r="J83" s="34">
        <v>28935.8</v>
      </c>
      <c r="K83" s="34">
        <f>J83/H83*100</f>
        <v>108.30239243045783</v>
      </c>
      <c r="L83" s="34">
        <v>30926</v>
      </c>
      <c r="M83" s="34">
        <f>L83/J83*100</f>
        <v>106.87798505657351</v>
      </c>
    </row>
    <row r="84" spans="1:13" ht="28.5" customHeight="1">
      <c r="A84" s="8" t="s">
        <v>162</v>
      </c>
      <c r="B84" s="14" t="s">
        <v>28</v>
      </c>
      <c r="C84" s="11" t="s">
        <v>27</v>
      </c>
      <c r="D84" s="11"/>
      <c r="E84" s="11"/>
      <c r="F84" s="33">
        <v>166222.79999999999</v>
      </c>
      <c r="G84" s="33">
        <f>F84/155495.4*100</f>
        <v>106.89885359952771</v>
      </c>
      <c r="H84" s="33">
        <f>(H38+H41+264.8)/H7*1000</f>
        <v>173596.28440366974</v>
      </c>
      <c r="I84" s="34">
        <f>H84/F84*100</f>
        <v>104.43590434264718</v>
      </c>
      <c r="J84" s="34">
        <f>(J38+J41+378)/J7*1000</f>
        <v>195792.6267281106</v>
      </c>
      <c r="K84" s="34">
        <f>J84/H84*100</f>
        <v>112.78618514255001</v>
      </c>
      <c r="L84" s="34">
        <f>(L38+L41+414.8)/L7*1000</f>
        <v>218072.09302325585</v>
      </c>
      <c r="M84" s="34">
        <f>L84/J84*100</f>
        <v>111.37911404911272</v>
      </c>
    </row>
    <row r="85" spans="1:13" ht="41.25" customHeight="1">
      <c r="A85" s="8" t="s">
        <v>163</v>
      </c>
      <c r="B85" s="14" t="s">
        <v>35</v>
      </c>
      <c r="C85" s="11" t="s">
        <v>7</v>
      </c>
      <c r="D85" s="11"/>
      <c r="E85" s="11" t="s">
        <v>74</v>
      </c>
      <c r="F85" s="33">
        <v>94.2</v>
      </c>
      <c r="G85" s="33" t="s">
        <v>74</v>
      </c>
      <c r="H85" s="33">
        <v>100.1</v>
      </c>
      <c r="I85" s="33" t="s">
        <v>74</v>
      </c>
      <c r="J85" s="34">
        <v>100.5</v>
      </c>
      <c r="K85" s="33" t="s">
        <v>74</v>
      </c>
      <c r="L85" s="34">
        <v>99.5</v>
      </c>
      <c r="M85" s="33" t="s">
        <v>74</v>
      </c>
    </row>
    <row r="86" spans="1:13" ht="43.5" customHeight="1">
      <c r="A86" s="8" t="s">
        <v>164</v>
      </c>
      <c r="B86" s="14" t="s">
        <v>29</v>
      </c>
      <c r="C86" s="11" t="s">
        <v>27</v>
      </c>
      <c r="D86" s="11"/>
      <c r="E86" s="11"/>
      <c r="F86" s="33">
        <v>12229</v>
      </c>
      <c r="G86" s="33">
        <v>109.6</v>
      </c>
      <c r="H86" s="33">
        <v>13374.2</v>
      </c>
      <c r="I86" s="34">
        <f>H86/F86*100</f>
        <v>109.36462507155125</v>
      </c>
      <c r="J86" s="34">
        <f>(1790261+4899.861)/9851/12*1000</f>
        <v>15185.944413426725</v>
      </c>
      <c r="K86" s="34">
        <f>J86/H86*100</f>
        <v>113.54656288545651</v>
      </c>
      <c r="L86" s="34">
        <f>16177.76+39301434/10232/12</f>
        <v>16497.845955824865</v>
      </c>
      <c r="M86" s="34">
        <f>L86/J86*100</f>
        <v>108.63891969233217</v>
      </c>
    </row>
    <row r="87" spans="1:13" ht="40.5" customHeight="1">
      <c r="A87" s="8" t="s">
        <v>165</v>
      </c>
      <c r="B87" s="14" t="s">
        <v>30</v>
      </c>
      <c r="C87" s="11" t="s">
        <v>7</v>
      </c>
      <c r="D87" s="11"/>
      <c r="E87" s="11" t="s">
        <v>74</v>
      </c>
      <c r="F87" s="33">
        <v>162</v>
      </c>
      <c r="G87" s="33" t="s">
        <v>74</v>
      </c>
      <c r="H87" s="52">
        <f>H86/7806*100</f>
        <v>171.33230848065594</v>
      </c>
      <c r="I87" s="52" t="s">
        <v>74</v>
      </c>
      <c r="J87" s="53">
        <f>J86/8814*100</f>
        <v>172.29344694153309</v>
      </c>
      <c r="K87" s="33" t="s">
        <v>74</v>
      </c>
      <c r="L87" s="34">
        <f>L86/9604*100</f>
        <v>171.78098662874703</v>
      </c>
      <c r="M87" s="33" t="s">
        <v>74</v>
      </c>
    </row>
    <row r="88" spans="1:13" ht="24.75" customHeight="1">
      <c r="A88" s="8" t="s">
        <v>166</v>
      </c>
      <c r="B88" s="17" t="s">
        <v>195</v>
      </c>
      <c r="C88" s="11" t="s">
        <v>31</v>
      </c>
      <c r="D88" s="11"/>
      <c r="E88" s="11"/>
      <c r="F88" s="33">
        <v>120.72</v>
      </c>
      <c r="G88" s="33">
        <v>105.2</v>
      </c>
      <c r="H88" s="33">
        <v>127.598</v>
      </c>
      <c r="I88" s="34">
        <f>H88/F88*100</f>
        <v>105.69748177601059</v>
      </c>
      <c r="J88" s="34">
        <f>J38/J7</f>
        <v>143.77880184331798</v>
      </c>
      <c r="K88" s="34">
        <f>J88/H88*100</f>
        <v>112.68107795053055</v>
      </c>
      <c r="L88" s="34">
        <f>L38/L7</f>
        <v>161.20000000000002</v>
      </c>
      <c r="M88" s="34">
        <f>L88/J88*100</f>
        <v>112.11666666666666</v>
      </c>
    </row>
    <row r="89" spans="1:13" ht="23.25" customHeight="1">
      <c r="A89" s="8" t="s">
        <v>167</v>
      </c>
      <c r="B89" s="14" t="s">
        <v>64</v>
      </c>
      <c r="C89" s="11" t="s">
        <v>31</v>
      </c>
      <c r="D89" s="11"/>
      <c r="E89" s="11"/>
      <c r="F89" s="33">
        <v>37.725999999999999</v>
      </c>
      <c r="G89" s="33">
        <f>F89/32.029*100</f>
        <v>117.78700552624181</v>
      </c>
      <c r="H89" s="33">
        <v>39.445</v>
      </c>
      <c r="I89" s="34">
        <f>H89/F89*100</f>
        <v>104.55653925674602</v>
      </c>
      <c r="J89" s="34">
        <f>J41/J7</f>
        <v>43.304147465437794</v>
      </c>
      <c r="K89" s="34">
        <f>J89/H89*100</f>
        <v>109.78361634031637</v>
      </c>
      <c r="L89" s="34">
        <f>L41/L7</f>
        <v>47.22558139534884</v>
      </c>
      <c r="M89" s="34">
        <f>L89/J89*100</f>
        <v>109.05556201756622</v>
      </c>
    </row>
    <row r="90" spans="1:13" ht="58.5" customHeight="1">
      <c r="A90" s="8" t="s">
        <v>168</v>
      </c>
      <c r="B90" s="17" t="s">
        <v>65</v>
      </c>
      <c r="C90" s="44" t="s">
        <v>49</v>
      </c>
      <c r="D90" s="11"/>
      <c r="E90" s="11"/>
      <c r="F90" s="33">
        <v>6.9550000000000001</v>
      </c>
      <c r="G90" s="33">
        <v>117</v>
      </c>
      <c r="H90" s="61">
        <v>13.840999999999999</v>
      </c>
      <c r="I90" s="62">
        <v>124</v>
      </c>
      <c r="J90" s="62">
        <v>16.925999999999998</v>
      </c>
      <c r="K90" s="62">
        <f>J90/H90*100</f>
        <v>122.28885196156347</v>
      </c>
      <c r="L90" s="62">
        <v>20.381</v>
      </c>
      <c r="M90" s="62">
        <f>L90/J90*100</f>
        <v>120.41238331560913</v>
      </c>
    </row>
    <row r="91" spans="1:13" ht="17.25" customHeight="1">
      <c r="A91" s="46"/>
      <c r="B91" s="26"/>
      <c r="C91" s="45"/>
      <c r="D91" s="27"/>
      <c r="E91" s="27"/>
      <c r="F91" s="27"/>
      <c r="G91" s="27"/>
      <c r="H91" s="27"/>
      <c r="I91" s="25"/>
      <c r="J91" s="25"/>
      <c r="K91" s="25"/>
    </row>
    <row r="92" spans="1:13" ht="18.75" hidden="1">
      <c r="A92" s="46"/>
      <c r="B92" s="26"/>
      <c r="C92" s="45"/>
      <c r="D92" s="27"/>
      <c r="E92" s="27"/>
      <c r="F92" s="27"/>
      <c r="G92" s="27"/>
      <c r="H92" s="27"/>
      <c r="I92" s="25"/>
      <c r="J92" s="25"/>
      <c r="K92" s="25"/>
    </row>
    <row r="93" spans="1:13" ht="39.75" customHeight="1">
      <c r="A93" s="4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</row>
    <row r="94" spans="1:13" ht="22.5">
      <c r="A94" s="46"/>
      <c r="B94" s="29"/>
      <c r="C94" s="46"/>
      <c r="D94" s="25"/>
      <c r="E94" s="25"/>
      <c r="F94" s="25"/>
      <c r="G94" s="25"/>
      <c r="H94" s="25"/>
      <c r="I94" s="25"/>
      <c r="J94" s="25"/>
      <c r="K94" s="25"/>
    </row>
    <row r="95" spans="1:13" ht="22.5">
      <c r="A95" s="46"/>
      <c r="B95" s="29"/>
      <c r="C95" s="46"/>
      <c r="D95" s="25"/>
      <c r="E95" s="25"/>
      <c r="F95" s="25"/>
      <c r="G95" s="25"/>
      <c r="H95" s="25"/>
      <c r="I95" s="25"/>
      <c r="J95" s="25"/>
      <c r="K95" s="25"/>
    </row>
    <row r="97" spans="2:2">
      <c r="B97" s="4"/>
    </row>
  </sheetData>
  <mergeCells count="16">
    <mergeCell ref="B40:C40"/>
    <mergeCell ref="B43:C43"/>
    <mergeCell ref="B31:C31"/>
    <mergeCell ref="B28:C28"/>
    <mergeCell ref="B45:C45"/>
    <mergeCell ref="B54:C54"/>
    <mergeCell ref="A2:M2"/>
    <mergeCell ref="A3:M3"/>
    <mergeCell ref="B19:C19"/>
    <mergeCell ref="B6:C6"/>
    <mergeCell ref="B10:C10"/>
    <mergeCell ref="B93:M93"/>
    <mergeCell ref="B34:C34"/>
    <mergeCell ref="B60:C60"/>
    <mergeCell ref="B81:C81"/>
    <mergeCell ref="B37:C37"/>
  </mergeCells>
  <phoneticPr fontId="0" type="noConversion"/>
  <pageMargins left="0.55118110236220474" right="0.15748031496062992" top="0.27559055118110237" bottom="0.19685039370078741" header="0.31" footer="0.27559055118110237"/>
  <pageSetup paperSize="9" scale="75" fitToHeight="1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topLeftCell="A4" workbookViewId="0">
      <selection activeCell="A10" sqref="A10"/>
    </sheetView>
  </sheetViews>
  <sheetFormatPr defaultRowHeight="30" customHeight="1"/>
  <cols>
    <col min="1" max="1" width="9.140625" style="47"/>
    <col min="2" max="2" width="86.42578125" style="1" customWidth="1"/>
    <col min="3" max="3" width="23.28515625" style="47" customWidth="1"/>
    <col min="4" max="4" width="9.85546875" style="1" hidden="1" customWidth="1"/>
    <col min="5" max="5" width="11.28515625" style="1" hidden="1" customWidth="1"/>
    <col min="6" max="6" width="18.85546875" style="1" hidden="1" customWidth="1"/>
    <col min="7" max="7" width="19.28515625" style="1" hidden="1" customWidth="1"/>
    <col min="8" max="8" width="19" style="1" customWidth="1"/>
    <col min="9" max="9" width="17.7109375" style="1" customWidth="1"/>
    <col min="10" max="10" width="15" style="1" customWidth="1"/>
    <col min="11" max="11" width="19.7109375" style="1" customWidth="1"/>
    <col min="12" max="12" width="16.7109375" style="1" customWidth="1"/>
    <col min="13" max="13" width="16.5703125" style="1" customWidth="1"/>
    <col min="14" max="16384" width="9.140625" style="1"/>
  </cols>
  <sheetData>
    <row r="1" spans="1:14" ht="30" customHeight="1">
      <c r="B1" s="6"/>
      <c r="C1" s="41"/>
      <c r="J1" s="30"/>
      <c r="L1" s="30" t="s">
        <v>76</v>
      </c>
      <c r="N1" s="7"/>
    </row>
    <row r="2" spans="1:14" s="3" customFormat="1" ht="30" customHeight="1">
      <c r="A2" s="48"/>
      <c r="B2" s="78"/>
      <c r="C2" s="79"/>
      <c r="D2" s="79"/>
      <c r="E2" s="79"/>
      <c r="F2" s="79"/>
      <c r="G2" s="79"/>
      <c r="H2" s="55"/>
      <c r="I2" s="25"/>
      <c r="J2" s="25"/>
      <c r="L2" s="38" t="s">
        <v>189</v>
      </c>
    </row>
    <row r="3" spans="1:14" s="3" customFormat="1" ht="30" customHeight="1">
      <c r="A3" s="48"/>
      <c r="B3" s="54"/>
      <c r="C3" s="42"/>
      <c r="D3" s="55"/>
      <c r="E3" s="55"/>
      <c r="F3" s="55"/>
      <c r="G3" s="55"/>
      <c r="H3" s="55"/>
      <c r="I3" s="25"/>
      <c r="J3" s="25"/>
      <c r="K3" s="30"/>
    </row>
    <row r="4" spans="1:14" s="3" customFormat="1" ht="30" customHeight="1">
      <c r="A4" s="80" t="s">
        <v>67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4" s="3" customFormat="1" ht="30" customHeight="1">
      <c r="A5" s="82" t="s">
        <v>185</v>
      </c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4" ht="30" customHeight="1">
      <c r="B6" s="2"/>
      <c r="C6" s="43"/>
      <c r="D6" s="2"/>
      <c r="E6" s="2"/>
      <c r="F6" s="2"/>
      <c r="G6" s="2"/>
      <c r="H6" s="2"/>
    </row>
    <row r="7" spans="1:14" ht="39.75" customHeight="1">
      <c r="A7" s="8" t="s">
        <v>91</v>
      </c>
      <c r="B7" s="9" t="s">
        <v>0</v>
      </c>
      <c r="C7" s="9" t="s">
        <v>66</v>
      </c>
      <c r="D7" s="10" t="s">
        <v>73</v>
      </c>
      <c r="E7" s="10" t="s">
        <v>177</v>
      </c>
      <c r="F7" s="10" t="s">
        <v>75</v>
      </c>
      <c r="G7" s="10" t="s">
        <v>178</v>
      </c>
      <c r="H7" s="10" t="s">
        <v>170</v>
      </c>
      <c r="I7" s="10" t="s">
        <v>179</v>
      </c>
      <c r="J7" s="10" t="s">
        <v>184</v>
      </c>
      <c r="K7" s="10" t="s">
        <v>182</v>
      </c>
      <c r="L7" s="10" t="s">
        <v>186</v>
      </c>
      <c r="M7" s="10" t="s">
        <v>187</v>
      </c>
    </row>
    <row r="8" spans="1:14" ht="30" customHeight="1">
      <c r="A8" s="49" t="s">
        <v>138</v>
      </c>
      <c r="B8" s="74" t="s">
        <v>58</v>
      </c>
      <c r="C8" s="75"/>
      <c r="D8" s="11"/>
      <c r="E8" s="11"/>
      <c r="F8" s="11"/>
      <c r="G8" s="11"/>
      <c r="H8" s="11"/>
      <c r="I8" s="31"/>
      <c r="J8" s="31"/>
      <c r="K8" s="31"/>
      <c r="L8" s="31"/>
      <c r="M8" s="31"/>
    </row>
    <row r="9" spans="1:14" ht="36.75" customHeight="1">
      <c r="A9" s="8" t="s">
        <v>139</v>
      </c>
      <c r="B9" s="18" t="s">
        <v>69</v>
      </c>
      <c r="C9" s="11" t="s">
        <v>38</v>
      </c>
      <c r="D9" s="11"/>
      <c r="E9" s="11"/>
      <c r="F9" s="11">
        <v>8</v>
      </c>
      <c r="G9" s="11">
        <v>100</v>
      </c>
      <c r="H9" s="11">
        <v>8</v>
      </c>
      <c r="I9" s="31">
        <v>100</v>
      </c>
      <c r="J9" s="31">
        <v>8</v>
      </c>
      <c r="K9" s="31">
        <v>100</v>
      </c>
      <c r="L9" s="31"/>
      <c r="M9" s="31"/>
    </row>
    <row r="10" spans="1:14" ht="30" customHeight="1">
      <c r="A10" s="8" t="s">
        <v>140</v>
      </c>
      <c r="B10" s="19" t="s">
        <v>70</v>
      </c>
      <c r="C10" s="11" t="s">
        <v>38</v>
      </c>
      <c r="D10" s="11"/>
      <c r="E10" s="11"/>
      <c r="F10" s="11">
        <v>5</v>
      </c>
      <c r="G10" s="11">
        <v>100</v>
      </c>
      <c r="H10" s="11">
        <v>5</v>
      </c>
      <c r="I10" s="31">
        <v>100</v>
      </c>
      <c r="J10" s="31">
        <v>5</v>
      </c>
      <c r="K10" s="31">
        <v>100</v>
      </c>
      <c r="L10" s="31"/>
      <c r="M10" s="31"/>
    </row>
    <row r="11" spans="1:14" ht="30" customHeight="1">
      <c r="A11" s="8" t="s">
        <v>141</v>
      </c>
      <c r="B11" s="20" t="s">
        <v>72</v>
      </c>
      <c r="C11" s="11" t="s">
        <v>38</v>
      </c>
      <c r="D11" s="11"/>
      <c r="E11" s="11"/>
      <c r="F11" s="11">
        <v>5</v>
      </c>
      <c r="G11" s="11">
        <v>100</v>
      </c>
      <c r="H11" s="11">
        <v>5</v>
      </c>
      <c r="I11" s="31">
        <v>100</v>
      </c>
      <c r="J11" s="31">
        <v>5</v>
      </c>
      <c r="K11" s="31">
        <v>100</v>
      </c>
      <c r="L11" s="31"/>
      <c r="M11" s="31"/>
    </row>
    <row r="12" spans="1:14" ht="30" customHeight="1">
      <c r="A12" s="8" t="s">
        <v>142</v>
      </c>
      <c r="B12" s="21" t="s">
        <v>71</v>
      </c>
      <c r="C12" s="11" t="s">
        <v>38</v>
      </c>
      <c r="D12" s="11"/>
      <c r="E12" s="11"/>
      <c r="F12" s="11">
        <v>3</v>
      </c>
      <c r="G12" s="11">
        <v>100</v>
      </c>
      <c r="H12" s="11">
        <v>3</v>
      </c>
      <c r="I12" s="31">
        <v>100</v>
      </c>
      <c r="J12" s="31">
        <v>3</v>
      </c>
      <c r="K12" s="31">
        <v>100</v>
      </c>
      <c r="L12" s="31"/>
      <c r="M12" s="31"/>
    </row>
    <row r="13" spans="1:14" ht="30" customHeight="1">
      <c r="A13" s="8" t="s">
        <v>143</v>
      </c>
      <c r="B13" s="20" t="s">
        <v>72</v>
      </c>
      <c r="C13" s="11" t="s">
        <v>38</v>
      </c>
      <c r="D13" s="11"/>
      <c r="E13" s="11"/>
      <c r="F13" s="11">
        <v>0</v>
      </c>
      <c r="G13" s="11">
        <v>0</v>
      </c>
      <c r="H13" s="1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</row>
    <row r="14" spans="1:14" ht="30" customHeight="1">
      <c r="A14" s="8" t="s">
        <v>144</v>
      </c>
      <c r="B14" s="14" t="s">
        <v>39</v>
      </c>
      <c r="C14" s="11" t="s">
        <v>7</v>
      </c>
      <c r="D14" s="11"/>
      <c r="E14" s="11" t="s">
        <v>74</v>
      </c>
      <c r="F14" s="11">
        <v>99</v>
      </c>
      <c r="G14" s="11">
        <v>100</v>
      </c>
      <c r="H14" s="11">
        <v>99</v>
      </c>
      <c r="I14" s="31">
        <v>100</v>
      </c>
      <c r="J14" s="31">
        <v>99</v>
      </c>
      <c r="K14" s="31">
        <v>100</v>
      </c>
      <c r="L14" s="31"/>
      <c r="M14" s="31"/>
    </row>
    <row r="15" spans="1:14" ht="30" customHeight="1">
      <c r="A15" s="8" t="s">
        <v>145</v>
      </c>
      <c r="B15" s="14" t="s">
        <v>40</v>
      </c>
      <c r="C15" s="11" t="s">
        <v>3</v>
      </c>
      <c r="D15" s="11"/>
      <c r="E15" s="11"/>
      <c r="F15" s="35">
        <v>175.964</v>
      </c>
      <c r="G15" s="35">
        <v>89.4</v>
      </c>
      <c r="H15" s="35">
        <v>215.56659999999999</v>
      </c>
      <c r="I15" s="32">
        <f>H15/F15*100</f>
        <v>122.50608078925234</v>
      </c>
      <c r="J15" s="32">
        <v>288.62920000000003</v>
      </c>
      <c r="K15" s="32">
        <f>J15/H15*100</f>
        <v>133.89328402451957</v>
      </c>
      <c r="L15" s="32"/>
      <c r="M15" s="32">
        <f>L15/J15*100</f>
        <v>0</v>
      </c>
    </row>
    <row r="16" spans="1:14" ht="36" customHeight="1">
      <c r="A16" s="8" t="s">
        <v>146</v>
      </c>
      <c r="B16" s="14" t="s">
        <v>41</v>
      </c>
      <c r="C16" s="11" t="s">
        <v>7</v>
      </c>
      <c r="D16" s="11"/>
      <c r="E16" s="11" t="s">
        <v>74</v>
      </c>
      <c r="F16" s="11">
        <v>73.7</v>
      </c>
      <c r="G16" s="11" t="s">
        <v>74</v>
      </c>
      <c r="H16" s="35">
        <f>143.197/H15*100</f>
        <v>66.428194349217378</v>
      </c>
      <c r="I16" s="11" t="s">
        <v>74</v>
      </c>
      <c r="J16" s="32">
        <f>159.3567/J15*100</f>
        <v>55.211565565784738</v>
      </c>
      <c r="K16" s="11" t="s">
        <v>74</v>
      </c>
      <c r="L16" s="32"/>
      <c r="M16" s="11" t="s">
        <v>74</v>
      </c>
    </row>
    <row r="17" spans="1:13" ht="40.5" customHeight="1">
      <c r="A17" s="8" t="s">
        <v>147</v>
      </c>
      <c r="B17" s="22" t="s">
        <v>53</v>
      </c>
      <c r="C17" s="11" t="s">
        <v>3</v>
      </c>
      <c r="D17" s="11"/>
      <c r="E17" s="11"/>
      <c r="F17" s="35">
        <v>40.569000000000003</v>
      </c>
      <c r="G17" s="11">
        <v>115.1</v>
      </c>
      <c r="H17" s="35">
        <v>35.489100000000001</v>
      </c>
      <c r="I17" s="32">
        <f>H17/F17*100</f>
        <v>87.478370184130739</v>
      </c>
      <c r="J17" s="32">
        <v>35.101999999999997</v>
      </c>
      <c r="K17" s="32">
        <f>J17/H17*100</f>
        <v>98.909242556165125</v>
      </c>
      <c r="L17" s="32"/>
      <c r="M17" s="32">
        <f>L17/J17*100</f>
        <v>0</v>
      </c>
    </row>
    <row r="18" spans="1:13" ht="39" customHeight="1">
      <c r="A18" s="8" t="s">
        <v>148</v>
      </c>
      <c r="B18" s="23" t="s">
        <v>79</v>
      </c>
      <c r="C18" s="10" t="s">
        <v>7</v>
      </c>
      <c r="D18" s="11"/>
      <c r="E18" s="11"/>
      <c r="F18" s="11">
        <v>99</v>
      </c>
      <c r="G18" s="11">
        <v>100</v>
      </c>
      <c r="H18" s="11">
        <v>99</v>
      </c>
      <c r="I18" s="37">
        <v>100</v>
      </c>
      <c r="J18" s="37">
        <v>99</v>
      </c>
      <c r="K18" s="37">
        <v>100</v>
      </c>
      <c r="L18" s="37"/>
      <c r="M18" s="37">
        <v>102</v>
      </c>
    </row>
    <row r="19" spans="1:13" ht="39" customHeight="1">
      <c r="A19" s="8" t="s">
        <v>149</v>
      </c>
      <c r="B19" s="23" t="s">
        <v>87</v>
      </c>
      <c r="C19" s="10" t="s">
        <v>38</v>
      </c>
      <c r="D19" s="11"/>
      <c r="E19" s="11"/>
      <c r="F19" s="36">
        <v>1205</v>
      </c>
      <c r="G19" s="11">
        <v>107.7</v>
      </c>
      <c r="H19" s="36">
        <v>1033</v>
      </c>
      <c r="I19" s="32">
        <f>H19/F19*100</f>
        <v>85.726141078838168</v>
      </c>
      <c r="J19" s="36">
        <v>1412</v>
      </c>
      <c r="K19" s="32">
        <f>J19/H19*100</f>
        <v>136.68925459825749</v>
      </c>
      <c r="L19" s="36"/>
      <c r="M19" s="32">
        <f>L19/J19*100</f>
        <v>0</v>
      </c>
    </row>
    <row r="20" spans="1:13" ht="51.75" customHeight="1">
      <c r="A20" s="8" t="s">
        <v>150</v>
      </c>
      <c r="B20" s="23" t="s">
        <v>88</v>
      </c>
      <c r="C20" s="10" t="s">
        <v>68</v>
      </c>
      <c r="D20" s="11"/>
      <c r="E20" s="11"/>
      <c r="F20" s="36">
        <v>4907</v>
      </c>
      <c r="G20" s="11">
        <v>159.9</v>
      </c>
      <c r="H20" s="36">
        <v>4484</v>
      </c>
      <c r="I20" s="32">
        <f>H20/F20*100</f>
        <v>91.379661707764413</v>
      </c>
      <c r="J20" s="36">
        <v>4034</v>
      </c>
      <c r="K20" s="32">
        <f>J20/H20*100</f>
        <v>89.964317573595011</v>
      </c>
      <c r="L20" s="36"/>
      <c r="M20" s="32">
        <f>L20/J20*100</f>
        <v>0</v>
      </c>
    </row>
    <row r="21" spans="1:13" s="5" customFormat="1" ht="45" customHeight="1">
      <c r="A21" s="8" t="s">
        <v>151</v>
      </c>
      <c r="B21" s="18" t="s">
        <v>80</v>
      </c>
      <c r="C21" s="10" t="s">
        <v>7</v>
      </c>
      <c r="D21" s="24"/>
      <c r="E21" s="24"/>
      <c r="F21" s="11">
        <v>99.8</v>
      </c>
      <c r="G21" s="11" t="s">
        <v>74</v>
      </c>
      <c r="H21" s="11">
        <v>99.8</v>
      </c>
      <c r="I21" s="11" t="s">
        <v>74</v>
      </c>
      <c r="J21" s="11">
        <v>99.8</v>
      </c>
      <c r="K21" s="11" t="s">
        <v>74</v>
      </c>
      <c r="L21" s="11"/>
      <c r="M21" s="11" t="s">
        <v>74</v>
      </c>
    </row>
    <row r="22" spans="1:13" s="5" customFormat="1" ht="30" customHeight="1">
      <c r="A22" s="8" t="s">
        <v>152</v>
      </c>
      <c r="B22" s="14" t="s">
        <v>81</v>
      </c>
      <c r="C22" s="11" t="s">
        <v>7</v>
      </c>
      <c r="D22" s="24"/>
      <c r="E22" s="24"/>
      <c r="F22" s="11">
        <v>99.6</v>
      </c>
      <c r="G22" s="11" t="s">
        <v>74</v>
      </c>
      <c r="H22" s="11">
        <v>99.6</v>
      </c>
      <c r="I22" s="11" t="s">
        <v>74</v>
      </c>
      <c r="J22" s="35">
        <f>783.2/786.4*100</f>
        <v>99.593082400813842</v>
      </c>
      <c r="K22" s="11" t="s">
        <v>74</v>
      </c>
      <c r="L22" s="11"/>
      <c r="M22" s="11" t="s">
        <v>74</v>
      </c>
    </row>
    <row r="23" spans="1:13" s="5" customFormat="1" ht="30" customHeight="1">
      <c r="A23" s="8" t="s">
        <v>153</v>
      </c>
      <c r="B23" s="14" t="s">
        <v>82</v>
      </c>
      <c r="C23" s="11" t="s">
        <v>7</v>
      </c>
      <c r="D23" s="24"/>
      <c r="E23" s="24"/>
      <c r="F23" s="11">
        <v>99.4</v>
      </c>
      <c r="G23" s="11" t="s">
        <v>74</v>
      </c>
      <c r="H23" s="11">
        <v>99.4</v>
      </c>
      <c r="I23" s="11" t="s">
        <v>74</v>
      </c>
      <c r="J23" s="35">
        <f>781.5/786.4*100</f>
        <v>99.376907426246191</v>
      </c>
      <c r="K23" s="11" t="s">
        <v>74</v>
      </c>
      <c r="L23" s="11"/>
      <c r="M23" s="11" t="s">
        <v>74</v>
      </c>
    </row>
    <row r="24" spans="1:13" s="5" customFormat="1" ht="30" customHeight="1">
      <c r="A24" s="8" t="s">
        <v>154</v>
      </c>
      <c r="B24" s="14" t="s">
        <v>83</v>
      </c>
      <c r="C24" s="11" t="s">
        <v>7</v>
      </c>
      <c r="D24" s="24"/>
      <c r="E24" s="24"/>
      <c r="F24" s="11">
        <v>99.8</v>
      </c>
      <c r="G24" s="11" t="s">
        <v>74</v>
      </c>
      <c r="H24" s="11">
        <v>99.8</v>
      </c>
      <c r="I24" s="11" t="s">
        <v>74</v>
      </c>
      <c r="J24" s="35">
        <f>785/786.4*100</f>
        <v>99.821973550356063</v>
      </c>
      <c r="K24" s="11" t="s">
        <v>74</v>
      </c>
      <c r="L24" s="11"/>
      <c r="M24" s="11" t="s">
        <v>74</v>
      </c>
    </row>
    <row r="25" spans="1:13" s="5" customFormat="1" ht="30" customHeight="1">
      <c r="A25" s="8" t="s">
        <v>155</v>
      </c>
      <c r="B25" s="14" t="s">
        <v>84</v>
      </c>
      <c r="C25" s="11" t="s">
        <v>7</v>
      </c>
      <c r="D25" s="24"/>
      <c r="E25" s="24"/>
      <c r="F25" s="11">
        <v>96.7</v>
      </c>
      <c r="G25" s="11" t="s">
        <v>74</v>
      </c>
      <c r="H25" s="11">
        <v>96.7</v>
      </c>
      <c r="I25" s="11" t="s">
        <v>74</v>
      </c>
      <c r="J25" s="35">
        <f>758.8/786.4*100</f>
        <v>96.490335707019327</v>
      </c>
      <c r="K25" s="11" t="s">
        <v>74</v>
      </c>
      <c r="L25" s="11"/>
      <c r="M25" s="11" t="s">
        <v>74</v>
      </c>
    </row>
    <row r="26" spans="1:13" s="5" customFormat="1" ht="30" customHeight="1">
      <c r="A26" s="8" t="s">
        <v>156</v>
      </c>
      <c r="B26" s="14" t="s">
        <v>85</v>
      </c>
      <c r="C26" s="11" t="s">
        <v>7</v>
      </c>
      <c r="D26" s="24"/>
      <c r="E26" s="24"/>
      <c r="F26" s="11">
        <v>0</v>
      </c>
      <c r="G26" s="11" t="s">
        <v>74</v>
      </c>
      <c r="H26" s="11">
        <v>0</v>
      </c>
      <c r="I26" s="11" t="s">
        <v>74</v>
      </c>
      <c r="J26" s="40">
        <v>0</v>
      </c>
      <c r="K26" s="11" t="s">
        <v>74</v>
      </c>
      <c r="L26" s="11"/>
      <c r="M26" s="11" t="s">
        <v>74</v>
      </c>
    </row>
    <row r="27" spans="1:13" s="5" customFormat="1" ht="30" customHeight="1">
      <c r="A27" s="8" t="s">
        <v>157</v>
      </c>
      <c r="B27" s="14" t="s">
        <v>89</v>
      </c>
      <c r="C27" s="11" t="s">
        <v>7</v>
      </c>
      <c r="D27" s="24"/>
      <c r="E27" s="24"/>
      <c r="F27" s="11">
        <v>94.8</v>
      </c>
      <c r="G27" s="11" t="s">
        <v>74</v>
      </c>
      <c r="H27" s="11">
        <v>94.8</v>
      </c>
      <c r="I27" s="11" t="s">
        <v>74</v>
      </c>
      <c r="J27" s="35">
        <f>743.8/786.4*100</f>
        <v>94.582909460834173</v>
      </c>
      <c r="K27" s="11" t="s">
        <v>74</v>
      </c>
      <c r="L27" s="11"/>
      <c r="M27" s="11" t="s">
        <v>74</v>
      </c>
    </row>
    <row r="28" spans="1:13" s="5" customFormat="1" ht="30" customHeight="1">
      <c r="A28" s="8" t="s">
        <v>158</v>
      </c>
      <c r="B28" s="14" t="s">
        <v>86</v>
      </c>
      <c r="C28" s="11" t="s">
        <v>7</v>
      </c>
      <c r="D28" s="24"/>
      <c r="E28" s="24"/>
      <c r="F28" s="11">
        <v>98</v>
      </c>
      <c r="G28" s="11" t="s">
        <v>74</v>
      </c>
      <c r="H28" s="35">
        <v>98</v>
      </c>
      <c r="I28" s="11" t="s">
        <v>74</v>
      </c>
      <c r="J28" s="35">
        <f>770.5/786.4*100</f>
        <v>97.97812817904375</v>
      </c>
      <c r="K28" s="11" t="s">
        <v>74</v>
      </c>
      <c r="L28" s="11"/>
      <c r="M28" s="11" t="s">
        <v>74</v>
      </c>
    </row>
  </sheetData>
  <mergeCells count="4">
    <mergeCell ref="B8:C8"/>
    <mergeCell ref="B2:G2"/>
    <mergeCell ref="A4:K4"/>
    <mergeCell ref="A5:K5"/>
  </mergeCells>
  <phoneticPr fontId="0" type="noConversion"/>
  <pageMargins left="0.39370078740157483" right="0.27559055118110237" top="0.31496062992125984" bottom="0.27559055118110237" header="0.31496062992125984" footer="0.31496062992125984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"/>
  <sheetViews>
    <sheetView workbookViewId="0">
      <selection activeCell="L15" sqref="L15"/>
    </sheetView>
  </sheetViews>
  <sheetFormatPr defaultRowHeight="12.75"/>
  <cols>
    <col min="1" max="1" width="9.140625" style="47"/>
    <col min="2" max="2" width="59" style="1" customWidth="1"/>
    <col min="3" max="3" width="14.28515625" style="47" customWidth="1"/>
    <col min="4" max="4" width="9.85546875" style="1" hidden="1" customWidth="1"/>
    <col min="5" max="5" width="11.28515625" style="1" hidden="1" customWidth="1"/>
    <col min="6" max="6" width="18.85546875" style="1" hidden="1" customWidth="1"/>
    <col min="7" max="7" width="19.28515625" style="1" hidden="1" customWidth="1"/>
    <col min="8" max="8" width="14.42578125" style="1" customWidth="1"/>
    <col min="9" max="9" width="15" style="1" customWidth="1"/>
    <col min="10" max="10" width="13.28515625" style="1" customWidth="1"/>
    <col min="11" max="11" width="19.7109375" style="1" customWidth="1"/>
    <col min="12" max="12" width="12.42578125" style="1" customWidth="1"/>
    <col min="13" max="13" width="16.5703125" style="1" customWidth="1"/>
    <col min="14" max="16384" width="9.140625" style="1"/>
  </cols>
  <sheetData>
    <row r="1" spans="1:14" ht="20.25">
      <c r="B1" s="6"/>
      <c r="C1" s="41"/>
      <c r="J1" s="30"/>
      <c r="L1" s="30" t="s">
        <v>76</v>
      </c>
      <c r="N1" s="7"/>
    </row>
    <row r="2" spans="1:14" s="3" customFormat="1" ht="20.25">
      <c r="A2" s="48"/>
      <c r="B2" s="78"/>
      <c r="C2" s="79"/>
      <c r="D2" s="79"/>
      <c r="E2" s="79"/>
      <c r="F2" s="79"/>
      <c r="G2" s="79"/>
      <c r="H2" s="55"/>
      <c r="I2" s="25"/>
      <c r="J2" s="25"/>
      <c r="L2" s="38" t="s">
        <v>189</v>
      </c>
    </row>
    <row r="3" spans="1:14" s="3" customFormat="1" ht="20.25">
      <c r="A3" s="48"/>
      <c r="B3" s="54"/>
      <c r="C3" s="42"/>
      <c r="D3" s="55"/>
      <c r="E3" s="55"/>
      <c r="F3" s="55"/>
      <c r="G3" s="55"/>
      <c r="H3" s="55"/>
      <c r="I3" s="25"/>
      <c r="J3" s="25"/>
      <c r="K3" s="30"/>
    </row>
    <row r="4" spans="1:14" s="3" customFormat="1" ht="22.5">
      <c r="A4" s="80" t="s">
        <v>67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4" s="3" customFormat="1" ht="20.25">
      <c r="A5" s="82" t="s">
        <v>185</v>
      </c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4">
      <c r="B6" s="2"/>
      <c r="C6" s="43"/>
      <c r="D6" s="2"/>
      <c r="E6" s="2"/>
      <c r="F6" s="2"/>
      <c r="G6" s="2"/>
      <c r="H6" s="2"/>
    </row>
    <row r="7" spans="1:14" ht="96.75" customHeight="1">
      <c r="A7" s="8" t="s">
        <v>91</v>
      </c>
      <c r="B7" s="9" t="s">
        <v>0</v>
      </c>
      <c r="C7" s="9" t="s">
        <v>66</v>
      </c>
      <c r="D7" s="10" t="s">
        <v>73</v>
      </c>
      <c r="E7" s="10" t="s">
        <v>177</v>
      </c>
      <c r="F7" s="10" t="s">
        <v>75</v>
      </c>
      <c r="G7" s="10" t="s">
        <v>178</v>
      </c>
      <c r="H7" s="10" t="s">
        <v>170</v>
      </c>
      <c r="I7" s="10" t="s">
        <v>190</v>
      </c>
      <c r="J7" s="10" t="s">
        <v>184</v>
      </c>
      <c r="K7" s="10" t="s">
        <v>191</v>
      </c>
      <c r="L7" s="10" t="s">
        <v>186</v>
      </c>
      <c r="M7" s="10" t="s">
        <v>192</v>
      </c>
    </row>
    <row r="8" spans="1:14" ht="63.75" customHeight="1">
      <c r="A8" s="8" t="s">
        <v>168</v>
      </c>
      <c r="B8" s="17" t="s">
        <v>65</v>
      </c>
      <c r="C8" s="44" t="s">
        <v>49</v>
      </c>
      <c r="D8" s="11"/>
      <c r="E8" s="11"/>
      <c r="F8" s="33">
        <v>6.9550000000000001</v>
      </c>
      <c r="G8" s="33">
        <v>117</v>
      </c>
      <c r="H8" s="50"/>
      <c r="I8" s="51"/>
      <c r="J8" s="51"/>
      <c r="K8" s="51"/>
      <c r="L8" s="34"/>
      <c r="M8" s="34"/>
    </row>
    <row r="9" spans="1:14" ht="18.75">
      <c r="A9" s="46"/>
      <c r="B9" s="26"/>
      <c r="C9" s="45"/>
      <c r="D9" s="27"/>
      <c r="E9" s="27"/>
      <c r="F9" s="27"/>
      <c r="G9" s="27"/>
      <c r="H9" s="27"/>
      <c r="I9" s="25"/>
      <c r="J9" s="25"/>
      <c r="K9" s="25"/>
    </row>
    <row r="10" spans="1:14" ht="18.75">
      <c r="A10" s="46"/>
      <c r="B10" s="26"/>
      <c r="C10" s="45"/>
      <c r="D10" s="27"/>
      <c r="E10" s="27"/>
      <c r="F10" s="27"/>
      <c r="G10" s="27"/>
      <c r="H10" s="27"/>
      <c r="I10" s="25"/>
      <c r="J10" s="25"/>
      <c r="K10" s="25"/>
    </row>
    <row r="11" spans="1:14" ht="18.75">
      <c r="A11" s="46"/>
      <c r="B11" s="28"/>
      <c r="C11" s="46"/>
      <c r="D11" s="25"/>
      <c r="E11" s="25"/>
      <c r="F11" s="25"/>
      <c r="G11" s="25"/>
      <c r="H11" s="25"/>
      <c r="I11" s="25"/>
      <c r="J11" s="25"/>
      <c r="K11" s="25"/>
    </row>
    <row r="12" spans="1:14" ht="22.5">
      <c r="A12" s="46"/>
      <c r="B12" s="29"/>
      <c r="C12" s="46"/>
      <c r="D12" s="25"/>
      <c r="E12" s="25"/>
      <c r="F12" s="25"/>
      <c r="G12" s="25"/>
      <c r="H12" s="25"/>
      <c r="I12" s="25"/>
      <c r="J12" s="25"/>
      <c r="K12" s="25"/>
    </row>
    <row r="13" spans="1:14" ht="22.5">
      <c r="A13" s="46"/>
      <c r="B13" s="29"/>
      <c r="C13" s="46"/>
      <c r="D13" s="25"/>
      <c r="E13" s="25"/>
      <c r="F13" s="25"/>
      <c r="G13" s="25"/>
      <c r="H13" s="25"/>
      <c r="I13" s="25"/>
      <c r="J13" s="25"/>
      <c r="K13" s="25"/>
    </row>
    <row r="15" spans="1:14">
      <c r="B15" s="4"/>
    </row>
  </sheetData>
  <mergeCells count="3">
    <mergeCell ref="B2:G2"/>
    <mergeCell ref="A4:K4"/>
    <mergeCell ref="A5:K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Лист1!Заголовки_для_печати</vt:lpstr>
      <vt:lpstr>Лист2!Область_печати</vt:lpstr>
      <vt:lpstr>Лист3!Область_печати</vt:lpstr>
    </vt:vector>
  </TitlesOfParts>
  <Company>AdmHmao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Kokorina</dc:creator>
  <cp:lastModifiedBy>duma2</cp:lastModifiedBy>
  <cp:lastPrinted>2015-05-07T05:51:51Z</cp:lastPrinted>
  <dcterms:created xsi:type="dcterms:W3CDTF">2007-04-10T02:31:52Z</dcterms:created>
  <dcterms:modified xsi:type="dcterms:W3CDTF">2015-05-18T08:22:36Z</dcterms:modified>
</cp:coreProperties>
</file>