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<sst xmlns="http://schemas.openxmlformats.org/spreadsheetml/2006/main" count="131" uniqueCount="80">
  <si>
    <t>№ п.п.</t>
  </si>
  <si>
    <t>Перечень мероприятий</t>
  </si>
  <si>
    <t>в том числе:</t>
  </si>
  <si>
    <t>2008 год</t>
  </si>
  <si>
    <t>2009 год</t>
  </si>
  <si>
    <t>I. АМОРТИЗАЦИЯ</t>
  </si>
  <si>
    <t>Увеличение амортизации</t>
  </si>
  <si>
    <t>за счет ввода</t>
  </si>
  <si>
    <t>Собираемость платежей</t>
  </si>
  <si>
    <t>по квартплате</t>
  </si>
  <si>
    <t>97%</t>
  </si>
  <si>
    <t>90%</t>
  </si>
  <si>
    <t xml:space="preserve">II. АМОРТИЗАЦИЯ </t>
  </si>
  <si>
    <t>с учетом    собираемости</t>
  </si>
  <si>
    <t>III. КРЕДИТНАЯ ЛИНИЯ</t>
  </si>
  <si>
    <t>IV. ПОГАШЕНИЕ КРЕДИТА</t>
  </si>
  <si>
    <r>
      <t xml:space="preserve"> </t>
    </r>
    <r>
      <rPr>
        <b/>
        <sz val="9"/>
        <rFont val="Arial Cyr"/>
        <family val="0"/>
      </rPr>
      <t>проценты по кредиту</t>
    </r>
  </si>
  <si>
    <t>- бюджет округа</t>
  </si>
  <si>
    <t>- бюджет города</t>
  </si>
  <si>
    <t>- средства предприятия</t>
  </si>
  <si>
    <t xml:space="preserve"> основной долг</t>
  </si>
  <si>
    <t>ср-ва предприятия, в т.ч.</t>
  </si>
  <si>
    <t xml:space="preserve"> - за счет иных источников</t>
  </si>
  <si>
    <t xml:space="preserve"> - за счет инвест.надбавки</t>
  </si>
  <si>
    <t>Ввод объектов в эксплуатацию</t>
  </si>
  <si>
    <t>V. МЕРОПРИЯТИЯ</t>
  </si>
  <si>
    <t>1.1.</t>
  </si>
  <si>
    <t xml:space="preserve">Замена системы защит и </t>
  </si>
  <si>
    <t>автоматики на котельных</t>
  </si>
  <si>
    <t>159 на систему АМАКС</t>
  </si>
  <si>
    <t>с заменой горелок</t>
  </si>
  <si>
    <t>Ввод объекта в эксплуатацию</t>
  </si>
  <si>
    <t>погашение основного долга:</t>
  </si>
  <si>
    <t>1.2.</t>
  </si>
  <si>
    <t>Модернизация технологической</t>
  </si>
  <si>
    <t>схемы котельной КВГМ</t>
  </si>
  <si>
    <t>1.3.</t>
  </si>
  <si>
    <t>Реконструкция котельной</t>
  </si>
  <si>
    <t>Южная с заменой котлов АВ-4</t>
  </si>
  <si>
    <t>на новые котлы КВГМ</t>
  </si>
  <si>
    <t>1.4.</t>
  </si>
  <si>
    <t>Замена тягодутьевых машин</t>
  </si>
  <si>
    <t>на котельных 159-160</t>
  </si>
  <si>
    <t>с установкой ЧРП и монтажом.</t>
  </si>
  <si>
    <t>1.5.</t>
  </si>
  <si>
    <t>Реконструкция центральных</t>
  </si>
  <si>
    <t>тепловых пунктов 1-го,2-го,</t>
  </si>
  <si>
    <t>3-го,4-го,5-го микрорайонов</t>
  </si>
  <si>
    <t>1.6.</t>
  </si>
  <si>
    <t xml:space="preserve">Замена, реконструкция, модерни- </t>
  </si>
  <si>
    <t xml:space="preserve">зация, кап.ремонт тепловых сетей </t>
  </si>
  <si>
    <t>1.7.</t>
  </si>
  <si>
    <t>Строительство паротурбинной</t>
  </si>
  <si>
    <t>электростанции</t>
  </si>
  <si>
    <t>1.8.</t>
  </si>
  <si>
    <t xml:space="preserve">Строительство станции по </t>
  </si>
  <si>
    <t>очистке подпиточной воды</t>
  </si>
  <si>
    <t>1.9.</t>
  </si>
  <si>
    <t>Кап.ремонт зданий ЦТП</t>
  </si>
  <si>
    <t>в микрорайонах города</t>
  </si>
  <si>
    <t>1.10.</t>
  </si>
  <si>
    <t>Устройство системы видионаб-</t>
  </si>
  <si>
    <t>людения на объектах предприятия</t>
  </si>
  <si>
    <t>В С Е Г О:</t>
  </si>
  <si>
    <t>к решению Думы города</t>
  </si>
  <si>
    <t xml:space="preserve">                                         по комплексному развитию системы теплоснабжения  г. Радужный на 2008 - 2018 годы</t>
  </si>
  <si>
    <t>Планируемые финансовые затраты (тыс. руб.)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</si>
  <si>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</si>
  <si>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</si>
  <si>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</si>
  <si>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</si>
  <si>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</si>
  <si>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</si>
  <si>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</si>
  <si>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</si>
  <si>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</si>
  <si>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Всего в 2008 - 2018 годы</t>
  </si>
  <si>
    <t xml:space="preserve">                                                                           Инвестиционная программа УП "РТС" города Радужный  </t>
  </si>
  <si>
    <t>от 24.12.2013 № 427</t>
  </si>
  <si>
    <t>Приложение №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</si>
</sst>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4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 Cyr"/>
      <family val="0"/>
    </font>
    <font>
      <b/>
      <i/>
      <sz val="8"/>
      <color indexed="10"/>
      <name val="Arial Cyr"/>
      <family val="0"/>
    </font>
    <font>
      <i/>
      <sz val="9"/>
      <color indexed="10"/>
      <name val="Arial Cyr"/>
      <family val="0"/>
    </font>
    <font>
      <i/>
      <sz val="9"/>
      <color indexed="12"/>
      <name val="Arial Cyr"/>
      <family val="0"/>
    </font>
    <font>
      <b/>
      <i/>
      <sz val="9"/>
      <name val="Arial Cyr"/>
      <family val="0"/>
    </font>
    <font>
      <sz val="9"/>
      <color indexed="12"/>
      <name val="Arial Cyr"/>
      <family val="0"/>
    </font>
    <font>
      <sz val="9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7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2" fillId="0" borderId="6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3" fontId="1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0" fillId="0" borderId="5" xfId="0" applyNumberFormat="1" applyFont="1" applyFill="1" applyBorder="1" applyAlignment="1">
      <alignment/>
    </xf>
    <xf numFmtId="3" fontId="21" fillId="0" borderId="5" xfId="0" applyNumberFormat="1" applyFont="1" applyFill="1" applyBorder="1" applyAlignment="1">
      <alignment/>
    </xf>
    <xf numFmtId="3" fontId="21" fillId="0" borderId="6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6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/>
    </xf>
    <xf numFmtId="0" fontId="14" fillId="0" borderId="19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0" fillId="0" borderId="8" xfId="0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3" fontId="13" fillId="0" borderId="6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16" fillId="2" borderId="2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16" fillId="2" borderId="5" xfId="0" applyNumberFormat="1" applyFont="1" applyFill="1" applyBorder="1" applyAlignment="1">
      <alignment/>
    </xf>
    <xf numFmtId="3" fontId="17" fillId="2" borderId="5" xfId="0" applyNumberFormat="1" applyFont="1" applyFill="1" applyBorder="1" applyAlignment="1">
      <alignment/>
    </xf>
    <xf numFmtId="3" fontId="17" fillId="2" borderId="6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22" fillId="2" borderId="5" xfId="0" applyNumberFormat="1" applyFont="1" applyFill="1" applyBorder="1" applyAlignment="1">
      <alignment/>
    </xf>
    <xf numFmtId="3" fontId="22" fillId="2" borderId="6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5" fillId="2" borderId="5" xfId="0" applyNumberFormat="1" applyFont="1" applyFill="1" applyBorder="1" applyAlignment="1">
      <alignment/>
    </xf>
    <xf numFmtId="3" fontId="15" fillId="2" borderId="6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0" fontId="1" fillId="2" borderId="20" xfId="0" applyFont="1" applyFill="1" applyBorder="1" applyAlignment="1">
      <alignment/>
    </xf>
    <xf numFmtId="3" fontId="15" fillId="2" borderId="20" xfId="0" applyNumberFormat="1" applyFont="1" applyFill="1" applyBorder="1" applyAlignment="1">
      <alignment/>
    </xf>
    <xf numFmtId="3" fontId="15" fillId="2" borderId="22" xfId="0" applyNumberFormat="1" applyFont="1" applyFill="1" applyBorder="1" applyAlignment="1">
      <alignment/>
    </xf>
    <xf numFmtId="3" fontId="23" fillId="0" borderId="5" xfId="0" applyNumberFormat="1" applyFont="1" applyFill="1" applyBorder="1" applyAlignment="1">
      <alignment/>
    </xf>
    <xf numFmtId="3" fontId="23" fillId="0" borderId="6" xfId="0" applyNumberFormat="1" applyFont="1" applyFill="1" applyBorder="1" applyAlignment="1">
      <alignment/>
    </xf>
    <xf numFmtId="3" fontId="24" fillId="0" borderId="5" xfId="0" applyNumberFormat="1" applyFont="1" applyFill="1" applyBorder="1" applyAlignment="1">
      <alignment/>
    </xf>
    <xf numFmtId="3" fontId="24" fillId="0" borderId="6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wrapText="1" indent="1"/>
    </xf>
    <xf numFmtId="49" fontId="6" fillId="0" borderId="5" xfId="0" applyNumberFormat="1" applyFont="1" applyFill="1" applyBorder="1" applyAlignment="1">
      <alignment horizontal="left" wrapText="1" indent="1"/>
    </xf>
    <xf numFmtId="0" fontId="5" fillId="2" borderId="19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5" fillId="2" borderId="19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14" fillId="0" borderId="31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Fill="1" applyBorder="1" applyAlignment="1">
      <alignment/>
    </xf>
    <xf numFmtId="49" fontId="14" fillId="0" borderId="19" xfId="0" applyNumberFormat="1" applyFont="1" applyFill="1" applyBorder="1" applyAlignment="1">
      <alignment wrapText="1"/>
    </xf>
    <xf numFmtId="49" fontId="14" fillId="0" borderId="5" xfId="0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left" wrapText="1" indent="1"/>
    </xf>
    <xf numFmtId="49" fontId="6" fillId="0" borderId="20" xfId="0" applyNumberFormat="1" applyFont="1" applyFill="1" applyBorder="1" applyAlignment="1">
      <alignment horizontal="left" wrapText="1" indent="1"/>
    </xf>
    <xf numFmtId="0" fontId="14" fillId="0" borderId="3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5" xfId="0" applyFill="1" applyBorder="1" applyAlignment="1">
      <alignment/>
    </xf>
    <xf numFmtId="49" fontId="6" fillId="2" borderId="19" xfId="0" applyNumberFormat="1" applyFont="1" applyFill="1" applyBorder="1" applyAlignment="1">
      <alignment horizontal="left" wrapText="1" indent="1"/>
    </xf>
    <xf numFmtId="49" fontId="6" fillId="2" borderId="5" xfId="0" applyNumberFormat="1" applyFont="1" applyFill="1" applyBorder="1" applyAlignment="1">
      <alignment horizontal="left" wrapText="1" indent="1"/>
    </xf>
    <xf numFmtId="49" fontId="6" fillId="2" borderId="33" xfId="0" applyNumberFormat="1" applyFont="1" applyFill="1" applyBorder="1" applyAlignment="1">
      <alignment horizontal="left" wrapText="1" indent="1"/>
    </xf>
    <xf numFmtId="49" fontId="6" fillId="2" borderId="20" xfId="0" applyNumberFormat="1" applyFont="1" applyFill="1" applyBorder="1" applyAlignment="1">
      <alignment horizontal="left" wrapText="1" indent="1"/>
    </xf>
    <xf numFmtId="49" fontId="6" fillId="0" borderId="36" xfId="0" applyNumberFormat="1" applyFont="1" applyFill="1" applyBorder="1" applyAlignment="1">
      <alignment horizontal="left" wrapText="1" indent="1"/>
    </xf>
    <xf numFmtId="49" fontId="6" fillId="0" borderId="10" xfId="0" applyNumberFormat="1" applyFont="1" applyFill="1" applyBorder="1" applyAlignment="1">
      <alignment horizontal="left" wrapText="1" indent="1"/>
    </xf>
    <xf numFmtId="49" fontId="17" fillId="2" borderId="30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2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" sqref="F1"/>
    </sheetView>
  </sheetViews>
  <sheetFormatPr defaultColWidth="9.140625" defaultRowHeight="12.75"/>
  <cols>
    <col min="1" max="1" width="5.57421875" style="0" customWidth="1"/>
    <col min="4" max="4" width="8.140625" style="0" customWidth="1"/>
    <col min="5" max="5" width="10.8515625" style="0" customWidth="1"/>
    <col min="6" max="6" width="11.140625" style="0" customWidth="1"/>
    <col min="7" max="7" width="10.8515625" style="0" customWidth="1"/>
    <col min="8" max="9" width="11.28125" style="0" customWidth="1"/>
    <col min="10" max="10" width="10.57421875" style="0" customWidth="1"/>
    <col min="11" max="11" width="10.8515625" style="0" customWidth="1"/>
    <col min="12" max="12" width="10.7109375" style="0" customWidth="1"/>
    <col min="13" max="13" width="10.28125" style="0" customWidth="1"/>
    <col min="14" max="14" width="10.57421875" style="0" customWidth="1"/>
    <col min="15" max="15" width="11.421875" style="0" customWidth="1"/>
    <col min="16" max="16" width="11.00390625" style="0" customWidth="1"/>
  </cols>
  <sheetData>
    <row r="1" spans="10:16" ht="15.75">
      <c r="J1" s="111"/>
      <c r="K1" s="112"/>
      <c r="L1" s="111"/>
      <c r="M1" s="111"/>
      <c r="N1" s="116" t="s">
        <v>79</v>
      </c>
      <c r="O1" s="116"/>
      <c r="P1" s="116"/>
    </row>
    <row r="2" spans="10:16" ht="15.75">
      <c r="J2" s="111"/>
      <c r="K2" s="112"/>
      <c r="L2" s="111"/>
      <c r="M2" s="111"/>
      <c r="N2" s="116" t="s">
        <v>64</v>
      </c>
      <c r="O2" s="116"/>
      <c r="P2" s="116"/>
    </row>
    <row r="3" spans="10:16" ht="16.5" customHeight="1">
      <c r="J3" s="116" t="s">
        <v>78</v>
      </c>
      <c r="K3" s="116"/>
      <c r="L3" s="116"/>
      <c r="M3" s="116"/>
      <c r="N3" s="116"/>
      <c r="O3" s="116"/>
      <c r="P3" s="116"/>
    </row>
    <row r="4" spans="1:16" ht="45" customHeight="1">
      <c r="A4" s="2" t="s">
        <v>77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.75" thickBot="1">
      <c r="A5" s="2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46"/>
      <c r="B6" s="47"/>
      <c r="C6" s="48"/>
      <c r="D6" s="48"/>
      <c r="E6" s="117" t="s">
        <v>66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ht="12.75">
      <c r="A7" s="49" t="s">
        <v>0</v>
      </c>
      <c r="B7" s="50" t="s">
        <v>1</v>
      </c>
      <c r="C7" s="51"/>
      <c r="D7" s="51"/>
      <c r="E7" s="120" t="s">
        <v>76</v>
      </c>
      <c r="F7" s="122" t="s">
        <v>2</v>
      </c>
      <c r="G7" s="123"/>
      <c r="H7" s="123"/>
      <c r="I7" s="124"/>
      <c r="J7" s="124"/>
      <c r="K7" s="124"/>
      <c r="L7" s="124"/>
      <c r="M7" s="124"/>
      <c r="N7" s="124"/>
      <c r="O7" s="124"/>
      <c r="P7" s="125"/>
    </row>
    <row r="8" spans="1:16" ht="24.75" customHeight="1" thickBot="1">
      <c r="A8" s="52"/>
      <c r="B8" s="50"/>
      <c r="C8" s="51"/>
      <c r="D8" s="53"/>
      <c r="E8" s="121"/>
      <c r="F8" s="113" t="s">
        <v>3</v>
      </c>
      <c r="G8" s="114" t="s">
        <v>4</v>
      </c>
      <c r="H8" s="113" t="s">
        <v>67</v>
      </c>
      <c r="I8" s="113" t="s">
        <v>68</v>
      </c>
      <c r="J8" s="113" t="s">
        <v>69</v>
      </c>
      <c r="K8" s="113" t="s">
        <v>70</v>
      </c>
      <c r="L8" s="113" t="s">
        <v>71</v>
      </c>
      <c r="M8" s="113" t="s">
        <v>72</v>
      </c>
      <c r="N8" s="113" t="s">
        <v>73</v>
      </c>
      <c r="O8" s="113" t="s">
        <v>74</v>
      </c>
      <c r="P8" s="115" t="s">
        <v>75</v>
      </c>
    </row>
    <row r="9" spans="1:16" ht="12.75">
      <c r="A9" s="4"/>
      <c r="B9" s="126"/>
      <c r="C9" s="127"/>
      <c r="D9" s="12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5.75">
      <c r="A10" s="7"/>
      <c r="B10" s="128" t="s">
        <v>5</v>
      </c>
      <c r="C10" s="129"/>
      <c r="D10" s="129"/>
      <c r="E10" s="75">
        <f>SUM(F10:P10)</f>
        <v>415102</v>
      </c>
      <c r="F10" s="93">
        <v>25936</v>
      </c>
      <c r="G10" s="93">
        <v>31086</v>
      </c>
      <c r="H10" s="93">
        <f>G10+G12</f>
        <v>37120</v>
      </c>
      <c r="I10" s="93">
        <f>H10+H12</f>
        <v>40120</v>
      </c>
      <c r="J10" s="93">
        <f aca="true" t="shared" si="0" ref="J10:P10">I10+I12</f>
        <v>40120</v>
      </c>
      <c r="K10" s="93">
        <f t="shared" si="0"/>
        <v>40120</v>
      </c>
      <c r="L10" s="93">
        <f t="shared" si="0"/>
        <v>40120</v>
      </c>
      <c r="M10" s="93">
        <f t="shared" si="0"/>
        <v>40120</v>
      </c>
      <c r="N10" s="93">
        <f t="shared" si="0"/>
        <v>40120</v>
      </c>
      <c r="O10" s="93">
        <f t="shared" si="0"/>
        <v>40120</v>
      </c>
      <c r="P10" s="94">
        <f t="shared" si="0"/>
        <v>40120</v>
      </c>
    </row>
    <row r="11" spans="1:16" ht="12.75">
      <c r="A11" s="7">
        <v>1</v>
      </c>
      <c r="B11" s="130" t="s">
        <v>6</v>
      </c>
      <c r="C11" s="131"/>
      <c r="D11" s="13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12.75">
      <c r="A12" s="7"/>
      <c r="B12" s="130" t="s">
        <v>7</v>
      </c>
      <c r="C12" s="131"/>
      <c r="D12" s="131"/>
      <c r="E12" s="8"/>
      <c r="F12" s="8"/>
      <c r="G12" s="8">
        <v>6034</v>
      </c>
      <c r="H12" s="8">
        <v>3000</v>
      </c>
      <c r="I12" s="8"/>
      <c r="J12" s="8"/>
      <c r="K12" s="8"/>
      <c r="L12" s="8"/>
      <c r="M12" s="8"/>
      <c r="N12" s="8"/>
      <c r="O12" s="8"/>
      <c r="P12" s="9"/>
    </row>
    <row r="13" spans="1:16" ht="12.75">
      <c r="A13" s="7">
        <v>2</v>
      </c>
      <c r="B13" s="130" t="s">
        <v>8</v>
      </c>
      <c r="C13" s="131"/>
      <c r="D13" s="131"/>
      <c r="E13" s="8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ht="12.75">
      <c r="A14" s="7"/>
      <c r="B14" s="130" t="s">
        <v>9</v>
      </c>
      <c r="C14" s="131"/>
      <c r="D14" s="131"/>
      <c r="E14" s="8"/>
      <c r="F14" s="10" t="s">
        <v>10</v>
      </c>
      <c r="G14" s="10" t="s">
        <v>11</v>
      </c>
      <c r="H14" s="10" t="s">
        <v>11</v>
      </c>
      <c r="I14" s="10" t="s">
        <v>11</v>
      </c>
      <c r="J14" s="10" t="s">
        <v>10</v>
      </c>
      <c r="K14" s="10" t="s">
        <v>10</v>
      </c>
      <c r="L14" s="10" t="s">
        <v>10</v>
      </c>
      <c r="M14" s="10" t="s">
        <v>10</v>
      </c>
      <c r="N14" s="10" t="s">
        <v>10</v>
      </c>
      <c r="O14" s="10" t="s">
        <v>10</v>
      </c>
      <c r="P14" s="11" t="s">
        <v>10</v>
      </c>
    </row>
    <row r="15" spans="1:16" ht="12.75">
      <c r="A15" s="7"/>
      <c r="B15" s="128" t="s">
        <v>12</v>
      </c>
      <c r="C15" s="129"/>
      <c r="D15" s="129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6" ht="15">
      <c r="A16" s="7"/>
      <c r="B16" s="132" t="s">
        <v>13</v>
      </c>
      <c r="C16" s="133"/>
      <c r="D16" s="133"/>
      <c r="E16" s="76"/>
      <c r="F16" s="93">
        <f>F10*F14</f>
        <v>25157.92</v>
      </c>
      <c r="G16" s="93">
        <f aca="true" t="shared" si="1" ref="G16:P16">G10*G14</f>
        <v>27977.4</v>
      </c>
      <c r="H16" s="93">
        <f t="shared" si="1"/>
        <v>33408</v>
      </c>
      <c r="I16" s="93">
        <f t="shared" si="1"/>
        <v>36108</v>
      </c>
      <c r="J16" s="93">
        <f t="shared" si="1"/>
        <v>38916.4</v>
      </c>
      <c r="K16" s="93">
        <f t="shared" si="1"/>
        <v>38916.4</v>
      </c>
      <c r="L16" s="93">
        <f t="shared" si="1"/>
        <v>38916.4</v>
      </c>
      <c r="M16" s="93">
        <f t="shared" si="1"/>
        <v>38916.4</v>
      </c>
      <c r="N16" s="93">
        <f t="shared" si="1"/>
        <v>38916.4</v>
      </c>
      <c r="O16" s="93">
        <f t="shared" si="1"/>
        <v>38916.4</v>
      </c>
      <c r="P16" s="94">
        <f t="shared" si="1"/>
        <v>38916.4</v>
      </c>
    </row>
    <row r="17" spans="1:16" ht="12.75">
      <c r="A17" s="7"/>
      <c r="B17" s="130"/>
      <c r="C17" s="131"/>
      <c r="D17" s="13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ht="15.75">
      <c r="A18" s="7"/>
      <c r="B18" s="128" t="s">
        <v>14</v>
      </c>
      <c r="C18" s="129"/>
      <c r="D18" s="129"/>
      <c r="E18" s="75">
        <f>SUM(F18:P18)</f>
        <v>262716</v>
      </c>
      <c r="F18" s="78">
        <v>233988</v>
      </c>
      <c r="G18" s="78">
        <v>28728</v>
      </c>
      <c r="H18" s="78"/>
      <c r="I18" s="79"/>
      <c r="J18" s="79"/>
      <c r="K18" s="79"/>
      <c r="L18" s="79"/>
      <c r="M18" s="79"/>
      <c r="N18" s="79"/>
      <c r="O18" s="79"/>
      <c r="P18" s="80"/>
    </row>
    <row r="19" spans="1:16" ht="15.75">
      <c r="A19" s="7"/>
      <c r="B19" s="128" t="s">
        <v>15</v>
      </c>
      <c r="C19" s="129"/>
      <c r="D19" s="129"/>
      <c r="E19" s="75">
        <f>SUM(F19:P19)</f>
        <v>495830.895</v>
      </c>
      <c r="F19" s="78">
        <f>F21+F25</f>
        <v>21895.335</v>
      </c>
      <c r="G19" s="78">
        <f aca="true" t="shared" si="2" ref="G19:P19">G21+G25</f>
        <v>58834.56</v>
      </c>
      <c r="H19" s="78">
        <f t="shared" si="2"/>
        <v>48075</v>
      </c>
      <c r="I19" s="78">
        <f t="shared" si="2"/>
        <v>51968</v>
      </c>
      <c r="J19" s="78">
        <f t="shared" si="2"/>
        <v>60432</v>
      </c>
      <c r="K19" s="78">
        <f t="shared" si="2"/>
        <v>55443</v>
      </c>
      <c r="L19" s="78">
        <f t="shared" si="2"/>
        <v>50453</v>
      </c>
      <c r="M19" s="78">
        <f t="shared" si="2"/>
        <v>45464</v>
      </c>
      <c r="N19" s="78">
        <f t="shared" si="2"/>
        <v>40236</v>
      </c>
      <c r="O19" s="78">
        <f t="shared" si="2"/>
        <v>33780</v>
      </c>
      <c r="P19" s="95">
        <f t="shared" si="2"/>
        <v>29250</v>
      </c>
    </row>
    <row r="20" spans="1:16" ht="12.75">
      <c r="A20" s="7"/>
      <c r="B20" s="134" t="s">
        <v>2</v>
      </c>
      <c r="C20" s="135"/>
      <c r="D20" s="135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1:16" ht="12.75">
      <c r="A21" s="7"/>
      <c r="B21" s="136" t="s">
        <v>16</v>
      </c>
      <c r="C21" s="137"/>
      <c r="D21" s="137"/>
      <c r="E21" s="81">
        <f>SUM(F21:P21)</f>
        <v>233114.895</v>
      </c>
      <c r="F21" s="96">
        <f>(130531*0.14)+(103457*0.14/12*3)</f>
        <v>21895.335</v>
      </c>
      <c r="G21" s="96">
        <f>((F18+G18)-G25)*0.16</f>
        <v>38834.56</v>
      </c>
      <c r="H21" s="96">
        <v>37075</v>
      </c>
      <c r="I21" s="96">
        <v>34238</v>
      </c>
      <c r="J21" s="96">
        <v>29248</v>
      </c>
      <c r="K21" s="96">
        <v>24259</v>
      </c>
      <c r="L21" s="96">
        <v>19269</v>
      </c>
      <c r="M21" s="96">
        <v>14280</v>
      </c>
      <c r="N21" s="96">
        <v>9336</v>
      </c>
      <c r="O21" s="96">
        <v>4680</v>
      </c>
      <c r="P21" s="97">
        <f>((F18+G18)-G25-H25-I25-J25-K25-L25-M25-N25-O25-P25)*0.16/2</f>
        <v>0</v>
      </c>
    </row>
    <row r="22" spans="1:16" ht="12.75">
      <c r="A22" s="7"/>
      <c r="B22" s="138" t="s">
        <v>17</v>
      </c>
      <c r="C22" s="139"/>
      <c r="D22" s="139"/>
      <c r="E22" s="14">
        <f>SUM(F22:P22)</f>
        <v>86224.0175</v>
      </c>
      <c r="F22" s="12">
        <f>F21/2</f>
        <v>10947.6675</v>
      </c>
      <c r="G22" s="12">
        <f>G21/2</f>
        <v>19417.28</v>
      </c>
      <c r="H22" s="12">
        <f>H21/2-1</f>
        <v>18536.5</v>
      </c>
      <c r="I22" s="12">
        <f>I21/2</f>
        <v>17119</v>
      </c>
      <c r="J22" s="12">
        <f>J21/2</f>
        <v>14624</v>
      </c>
      <c r="K22" s="12">
        <f>K21*23%</f>
        <v>5579.570000000001</v>
      </c>
      <c r="L22" s="12">
        <v>0</v>
      </c>
      <c r="M22" s="12">
        <v>0</v>
      </c>
      <c r="N22" s="12">
        <v>0</v>
      </c>
      <c r="O22" s="12">
        <v>0</v>
      </c>
      <c r="P22" s="13">
        <f>P21/2</f>
        <v>0</v>
      </c>
    </row>
    <row r="23" spans="1:16" ht="12.75">
      <c r="A23" s="7"/>
      <c r="B23" s="138" t="s">
        <v>18</v>
      </c>
      <c r="C23" s="139"/>
      <c r="D23" s="139"/>
      <c r="E23" s="14">
        <f>SUM(F23:P23)+2</f>
        <v>146890.8775</v>
      </c>
      <c r="F23" s="12">
        <f>F21-F22</f>
        <v>10947.6675</v>
      </c>
      <c r="G23" s="12">
        <f>G21-G22-G24</f>
        <v>19417.28</v>
      </c>
      <c r="H23" s="12">
        <f>H21-H22-H24-2</f>
        <v>18536.5</v>
      </c>
      <c r="I23" s="12">
        <f aca="true" t="shared" si="3" ref="I23:P23">I21-I22-I24</f>
        <v>17119</v>
      </c>
      <c r="J23" s="12">
        <f t="shared" si="3"/>
        <v>14624</v>
      </c>
      <c r="K23" s="12">
        <f>K21*77%</f>
        <v>18679.43</v>
      </c>
      <c r="L23" s="12">
        <f t="shared" si="3"/>
        <v>19269</v>
      </c>
      <c r="M23" s="12">
        <f t="shared" si="3"/>
        <v>14280</v>
      </c>
      <c r="N23" s="12">
        <f t="shared" si="3"/>
        <v>9336</v>
      </c>
      <c r="O23" s="12">
        <f t="shared" si="3"/>
        <v>4680</v>
      </c>
      <c r="P23" s="13">
        <f t="shared" si="3"/>
        <v>0</v>
      </c>
    </row>
    <row r="24" spans="1:16" ht="12.75">
      <c r="A24" s="15">
        <f>SUM(E21+E25)</f>
        <v>495830.895</v>
      </c>
      <c r="B24" s="138" t="s">
        <v>19</v>
      </c>
      <c r="C24" s="139"/>
      <c r="D24" s="139"/>
      <c r="E24" s="14">
        <f>SUM(F24:P24)</f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</row>
    <row r="25" spans="1:16" ht="12.75">
      <c r="A25" s="7"/>
      <c r="B25" s="140" t="s">
        <v>20</v>
      </c>
      <c r="C25" s="141"/>
      <c r="D25" s="141"/>
      <c r="E25" s="81">
        <f>SUM(F25:P25)</f>
        <v>262716</v>
      </c>
      <c r="F25" s="96">
        <v>0</v>
      </c>
      <c r="G25" s="96">
        <v>20000</v>
      </c>
      <c r="H25" s="96">
        <v>11000</v>
      </c>
      <c r="I25" s="96">
        <v>17730</v>
      </c>
      <c r="J25" s="96">
        <v>31184</v>
      </c>
      <c r="K25" s="96">
        <v>31184</v>
      </c>
      <c r="L25" s="96">
        <v>31184</v>
      </c>
      <c r="M25" s="96">
        <v>31184</v>
      </c>
      <c r="N25" s="96">
        <v>30900</v>
      </c>
      <c r="O25" s="96">
        <v>29100</v>
      </c>
      <c r="P25" s="97">
        <v>29250</v>
      </c>
    </row>
    <row r="26" spans="1:17" ht="12.75">
      <c r="A26" s="7"/>
      <c r="B26" s="138" t="s">
        <v>21</v>
      </c>
      <c r="C26" s="139"/>
      <c r="D26" s="139"/>
      <c r="E26" s="14"/>
      <c r="F26" s="16"/>
      <c r="G26" s="16"/>
      <c r="H26" s="16"/>
      <c r="I26" s="12"/>
      <c r="J26" s="12"/>
      <c r="K26" s="12"/>
      <c r="L26" s="12"/>
      <c r="M26" s="12"/>
      <c r="N26" s="12"/>
      <c r="O26" s="12"/>
      <c r="P26" s="13"/>
      <c r="Q26" s="17"/>
    </row>
    <row r="27" spans="1:16" ht="13.5" customHeight="1">
      <c r="A27" s="18"/>
      <c r="B27" s="138" t="s">
        <v>22</v>
      </c>
      <c r="C27" s="139"/>
      <c r="D27" s="139"/>
      <c r="E27" s="14">
        <f>SUM(G27:P27)</f>
        <v>251258</v>
      </c>
      <c r="F27" s="16"/>
      <c r="G27" s="19">
        <v>20000</v>
      </c>
      <c r="H27" s="19">
        <v>11000</v>
      </c>
      <c r="I27" s="20">
        <f>I25-I28</f>
        <v>17730</v>
      </c>
      <c r="J27" s="20">
        <f aca="true" t="shared" si="4" ref="J27:P27">J25-J28</f>
        <v>25662</v>
      </c>
      <c r="K27" s="20">
        <f t="shared" si="4"/>
        <v>25248</v>
      </c>
      <c r="L27" s="20">
        <f t="shared" si="4"/>
        <v>31184</v>
      </c>
      <c r="M27" s="20">
        <f t="shared" si="4"/>
        <v>31184</v>
      </c>
      <c r="N27" s="20">
        <f t="shared" si="4"/>
        <v>30900</v>
      </c>
      <c r="O27" s="20">
        <f t="shared" si="4"/>
        <v>29100</v>
      </c>
      <c r="P27" s="21">
        <f t="shared" si="4"/>
        <v>29250</v>
      </c>
    </row>
    <row r="28" spans="1:16" ht="13.5" customHeight="1">
      <c r="A28" s="18"/>
      <c r="B28" s="138" t="s">
        <v>23</v>
      </c>
      <c r="C28" s="139"/>
      <c r="D28" s="139"/>
      <c r="E28" s="14">
        <f>SUM(H28:P28)</f>
        <v>11458</v>
      </c>
      <c r="F28" s="16"/>
      <c r="G28" s="16"/>
      <c r="H28" s="19"/>
      <c r="I28" s="20">
        <f>SUM(I100)</f>
        <v>0</v>
      </c>
      <c r="J28" s="20">
        <f aca="true" t="shared" si="5" ref="J28:P28">SUM(J100)</f>
        <v>5522</v>
      </c>
      <c r="K28" s="20">
        <f t="shared" si="5"/>
        <v>5936</v>
      </c>
      <c r="L28" s="20">
        <f t="shared" si="5"/>
        <v>0</v>
      </c>
      <c r="M28" s="20">
        <f t="shared" si="5"/>
        <v>0</v>
      </c>
      <c r="N28" s="20">
        <f t="shared" si="5"/>
        <v>0</v>
      </c>
      <c r="O28" s="20">
        <f t="shared" si="5"/>
        <v>0</v>
      </c>
      <c r="P28" s="21">
        <f t="shared" si="5"/>
        <v>0</v>
      </c>
    </row>
    <row r="29" spans="1:16" ht="13.5" customHeight="1">
      <c r="A29" s="18"/>
      <c r="B29" s="138"/>
      <c r="C29" s="139"/>
      <c r="D29" s="139"/>
      <c r="E29" s="14"/>
      <c r="F29" s="16"/>
      <c r="G29" s="16"/>
      <c r="H29" s="19"/>
      <c r="I29" s="19"/>
      <c r="J29" s="19"/>
      <c r="K29" s="19"/>
      <c r="L29" s="19"/>
      <c r="M29" s="19"/>
      <c r="N29" s="19"/>
      <c r="O29" s="19"/>
      <c r="P29" s="22"/>
    </row>
    <row r="30" spans="1:16" ht="13.5" customHeight="1">
      <c r="A30" s="18"/>
      <c r="B30" s="142" t="s">
        <v>24</v>
      </c>
      <c r="C30" s="143"/>
      <c r="D30" s="143"/>
      <c r="E30" s="8">
        <f>SUM(F30:P30)</f>
        <v>262716</v>
      </c>
      <c r="F30" s="23"/>
      <c r="G30" s="23">
        <f>SUM(G36+G42+G56+G63+G81+G69+G75+G87+G93)</f>
        <v>145567</v>
      </c>
      <c r="H30" s="23">
        <f>SUM(H36+H42+H56+H63+H81+H69+H75+H87+H93)</f>
        <v>43285</v>
      </c>
      <c r="I30" s="23">
        <f aca="true" t="shared" si="6" ref="I30:P30">SUM(I36+I42+I56+I63+I81+I69+I75+I87+I93)</f>
        <v>0</v>
      </c>
      <c r="J30" s="23">
        <f>SUM(J36+J42+J48+J56+J63+J81+J69+J75+J87+J49+J93)</f>
        <v>3864</v>
      </c>
      <c r="K30" s="23">
        <f t="shared" si="6"/>
        <v>0</v>
      </c>
      <c r="L30" s="23">
        <f t="shared" si="6"/>
        <v>70000</v>
      </c>
      <c r="M30" s="23">
        <f t="shared" si="6"/>
        <v>0</v>
      </c>
      <c r="N30" s="23">
        <f t="shared" si="6"/>
        <v>0</v>
      </c>
      <c r="O30" s="23">
        <f t="shared" si="6"/>
        <v>0</v>
      </c>
      <c r="P30" s="69">
        <f t="shared" si="6"/>
        <v>0</v>
      </c>
    </row>
    <row r="31" spans="1:16" ht="18" customHeight="1">
      <c r="A31" s="18"/>
      <c r="B31" s="144" t="s">
        <v>25</v>
      </c>
      <c r="C31" s="145"/>
      <c r="D31" s="145"/>
      <c r="E31" s="81">
        <f>SUM(E34+E41+E47+E54+E61+E68+E74+E80+E85+E86+E92)</f>
        <v>262716</v>
      </c>
      <c r="F31" s="81">
        <f>SUM(F34+F41+F47+F54+F61+F68+F74+F80+F85+F86+F92)</f>
        <v>233988</v>
      </c>
      <c r="G31" s="81">
        <f>SUM(G34+G41+G47+G54+G61+G68+G74+G80+G85+G86+G92)</f>
        <v>28728</v>
      </c>
      <c r="H31" s="84"/>
      <c r="I31" s="84"/>
      <c r="J31" s="84"/>
      <c r="K31" s="84"/>
      <c r="L31" s="84"/>
      <c r="M31" s="76"/>
      <c r="N31" s="84"/>
      <c r="O31" s="84"/>
      <c r="P31" s="85"/>
    </row>
    <row r="32" spans="1:16" ht="12.75">
      <c r="A32" s="27" t="s">
        <v>26</v>
      </c>
      <c r="B32" s="146" t="s">
        <v>27</v>
      </c>
      <c r="C32" s="147"/>
      <c r="D32" s="148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2.75" customHeight="1">
      <c r="A33" s="28"/>
      <c r="B33" s="146" t="s">
        <v>28</v>
      </c>
      <c r="C33" s="147"/>
      <c r="D33" s="148"/>
      <c r="E33" s="8"/>
      <c r="F33" s="8"/>
      <c r="G33" s="8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2.75">
      <c r="A34" s="28"/>
      <c r="B34" s="146" t="s">
        <v>29</v>
      </c>
      <c r="C34" s="147"/>
      <c r="D34" s="148"/>
      <c r="E34" s="14">
        <f>SUM(F34:H34)</f>
        <v>13889</v>
      </c>
      <c r="F34" s="8">
        <v>13889</v>
      </c>
      <c r="G34" s="8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2.75">
      <c r="A35" s="28"/>
      <c r="B35" s="146" t="s">
        <v>30</v>
      </c>
      <c r="C35" s="147"/>
      <c r="D35" s="148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.75">
      <c r="A36" s="26"/>
      <c r="B36" s="149" t="s">
        <v>31</v>
      </c>
      <c r="C36" s="150"/>
      <c r="D36" s="150"/>
      <c r="E36" s="14"/>
      <c r="F36" s="8"/>
      <c r="G36" s="8">
        <v>13889</v>
      </c>
      <c r="H36" s="8"/>
      <c r="I36" s="8"/>
      <c r="J36" s="8"/>
      <c r="K36" s="8"/>
      <c r="L36" s="8"/>
      <c r="M36" s="8"/>
      <c r="N36" s="8"/>
      <c r="O36" s="8"/>
      <c r="P36" s="9"/>
    </row>
    <row r="37" spans="1:16" ht="12.75">
      <c r="A37" s="27"/>
      <c r="B37" s="151" t="s">
        <v>32</v>
      </c>
      <c r="C37" s="152"/>
      <c r="D37" s="152"/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1:16" ht="12.75" customHeight="1">
      <c r="A38" s="26"/>
      <c r="B38" s="138" t="s">
        <v>22</v>
      </c>
      <c r="C38" s="139"/>
      <c r="D38" s="139"/>
      <c r="E38" s="14"/>
      <c r="F38" s="8"/>
      <c r="G38" s="8"/>
      <c r="H38" s="8"/>
      <c r="I38" s="8"/>
      <c r="J38" s="8">
        <f aca="true" t="shared" si="7" ref="J38:O38">1684+300</f>
        <v>1984</v>
      </c>
      <c r="K38" s="105">
        <f t="shared" si="7"/>
        <v>1984</v>
      </c>
      <c r="L38" s="105">
        <f t="shared" si="7"/>
        <v>1984</v>
      </c>
      <c r="M38" s="105">
        <f t="shared" si="7"/>
        <v>1984</v>
      </c>
      <c r="N38" s="105">
        <f t="shared" si="7"/>
        <v>1984</v>
      </c>
      <c r="O38" s="105">
        <f t="shared" si="7"/>
        <v>1984</v>
      </c>
      <c r="P38" s="106">
        <f>1666+319</f>
        <v>1985</v>
      </c>
    </row>
    <row r="39" spans="1:16" ht="12.75">
      <c r="A39" s="27"/>
      <c r="B39" s="138" t="s">
        <v>23</v>
      </c>
      <c r="C39" s="139"/>
      <c r="D39" s="139"/>
      <c r="E39" s="14"/>
      <c r="F39" s="8"/>
      <c r="G39" s="8"/>
      <c r="H39" s="12"/>
      <c r="I39" s="12"/>
      <c r="J39" s="12">
        <f aca="true" t="shared" si="8" ref="J39:O39">300-300</f>
        <v>0</v>
      </c>
      <c r="K39" s="107">
        <f t="shared" si="8"/>
        <v>0</v>
      </c>
      <c r="L39" s="107">
        <f t="shared" si="8"/>
        <v>0</v>
      </c>
      <c r="M39" s="107">
        <f t="shared" si="8"/>
        <v>0</v>
      </c>
      <c r="N39" s="107">
        <f t="shared" si="8"/>
        <v>0</v>
      </c>
      <c r="O39" s="107">
        <f t="shared" si="8"/>
        <v>0</v>
      </c>
      <c r="P39" s="108">
        <f>319-319</f>
        <v>0</v>
      </c>
    </row>
    <row r="40" spans="1:16" ht="12.75">
      <c r="A40" s="56" t="s">
        <v>33</v>
      </c>
      <c r="B40" s="146" t="s">
        <v>34</v>
      </c>
      <c r="C40" s="147"/>
      <c r="D40" s="14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</row>
    <row r="41" spans="1:16" ht="12.75">
      <c r="A41" s="28"/>
      <c r="B41" s="146" t="s">
        <v>35</v>
      </c>
      <c r="C41" s="147"/>
      <c r="D41" s="148"/>
      <c r="E41" s="14">
        <f>SUM(F41:H41)</f>
        <v>50000</v>
      </c>
      <c r="F41" s="8">
        <v>50000</v>
      </c>
      <c r="G41" s="8"/>
      <c r="H41" s="24"/>
      <c r="I41" s="24"/>
      <c r="J41" s="24"/>
      <c r="K41" s="24"/>
      <c r="L41" s="24"/>
      <c r="M41" s="24"/>
      <c r="N41" s="24"/>
      <c r="O41" s="24"/>
      <c r="P41" s="25"/>
    </row>
    <row r="42" spans="1:16" ht="12.75">
      <c r="A42" s="26"/>
      <c r="B42" s="149" t="s">
        <v>31</v>
      </c>
      <c r="C42" s="150"/>
      <c r="D42" s="150"/>
      <c r="E42" s="14"/>
      <c r="F42" s="8"/>
      <c r="G42" s="8">
        <v>50000</v>
      </c>
      <c r="H42" s="8"/>
      <c r="I42" s="8"/>
      <c r="J42" s="8"/>
      <c r="K42" s="8"/>
      <c r="L42" s="8"/>
      <c r="M42" s="8"/>
      <c r="N42" s="8"/>
      <c r="O42" s="8"/>
      <c r="P42" s="9"/>
    </row>
    <row r="43" spans="1:16" ht="12.75">
      <c r="A43" s="27"/>
      <c r="B43" s="151" t="s">
        <v>32</v>
      </c>
      <c r="C43" s="152"/>
      <c r="D43" s="152"/>
      <c r="E43" s="14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4" spans="1:17" ht="12.75" customHeight="1">
      <c r="A44" s="27"/>
      <c r="B44" s="138" t="s">
        <v>22</v>
      </c>
      <c r="C44" s="139"/>
      <c r="D44" s="139"/>
      <c r="E44" s="14"/>
      <c r="F44" s="8"/>
      <c r="G44" s="8"/>
      <c r="H44" s="12">
        <v>2000</v>
      </c>
      <c r="I44" s="12">
        <v>13163</v>
      </c>
      <c r="J44" s="12">
        <v>9090</v>
      </c>
      <c r="K44" s="12">
        <v>2955</v>
      </c>
      <c r="L44" s="12">
        <v>2954</v>
      </c>
      <c r="M44" s="12">
        <v>3354</v>
      </c>
      <c r="N44" s="12">
        <v>2966</v>
      </c>
      <c r="O44" s="44">
        <f>2166+4321</f>
        <v>6487</v>
      </c>
      <c r="P44" s="45">
        <f>2288+4743</f>
        <v>7031</v>
      </c>
      <c r="Q44" s="17"/>
    </row>
    <row r="45" spans="1:18" ht="12.75">
      <c r="A45" s="27"/>
      <c r="B45" s="138" t="s">
        <v>23</v>
      </c>
      <c r="C45" s="139"/>
      <c r="D45" s="139"/>
      <c r="E45" s="14"/>
      <c r="F45" s="8"/>
      <c r="G45" s="8"/>
      <c r="H45" s="8"/>
      <c r="I45" s="8"/>
      <c r="J45" s="8"/>
      <c r="K45" s="12"/>
      <c r="L45" s="12"/>
      <c r="M45" s="12"/>
      <c r="N45" s="12"/>
      <c r="O45" s="43">
        <f>4321-4321</f>
        <v>0</v>
      </c>
      <c r="P45" s="70">
        <f>4743-4743</f>
        <v>0</v>
      </c>
      <c r="Q45" s="17"/>
      <c r="R45" s="17"/>
    </row>
    <row r="46" spans="1:16" ht="12.75">
      <c r="A46" s="56" t="s">
        <v>36</v>
      </c>
      <c r="B46" s="146" t="s">
        <v>37</v>
      </c>
      <c r="C46" s="147"/>
      <c r="D46" s="148"/>
      <c r="E46" s="8"/>
      <c r="F46" s="8"/>
      <c r="G46" s="8"/>
      <c r="H46" s="24"/>
      <c r="I46" s="24"/>
      <c r="J46" s="24"/>
      <c r="K46" s="24"/>
      <c r="L46" s="24"/>
      <c r="M46" s="24"/>
      <c r="N46" s="24"/>
      <c r="O46" s="24"/>
      <c r="P46" s="25"/>
    </row>
    <row r="47" spans="1:16" ht="12.75" customHeight="1">
      <c r="A47" s="28"/>
      <c r="B47" s="146" t="s">
        <v>38</v>
      </c>
      <c r="C47" s="147"/>
      <c r="D47" s="148"/>
      <c r="E47" s="14">
        <f>SUM(F47:H47)</f>
        <v>3864</v>
      </c>
      <c r="F47" s="8">
        <v>3864</v>
      </c>
      <c r="G47" s="8"/>
      <c r="H47" s="24"/>
      <c r="I47" s="24"/>
      <c r="J47" s="24"/>
      <c r="K47" s="24"/>
      <c r="L47" s="24"/>
      <c r="M47" s="24"/>
      <c r="N47" s="24"/>
      <c r="O47" s="24"/>
      <c r="P47" s="25"/>
    </row>
    <row r="48" spans="1:16" ht="12.75">
      <c r="A48" s="28"/>
      <c r="B48" s="146" t="s">
        <v>39</v>
      </c>
      <c r="C48" s="147"/>
      <c r="D48" s="148"/>
      <c r="E48" s="24"/>
      <c r="F48" s="24"/>
      <c r="G48" s="24"/>
      <c r="H48" s="24"/>
      <c r="I48" s="24"/>
      <c r="J48" s="8"/>
      <c r="K48" s="24"/>
      <c r="L48" s="24"/>
      <c r="M48" s="24"/>
      <c r="N48" s="24"/>
      <c r="O48" s="24"/>
      <c r="P48" s="25"/>
    </row>
    <row r="49" spans="1:16" ht="12.75">
      <c r="A49" s="26"/>
      <c r="B49" s="149" t="s">
        <v>31</v>
      </c>
      <c r="C49" s="150"/>
      <c r="D49" s="150"/>
      <c r="E49" s="14"/>
      <c r="F49" s="8"/>
      <c r="G49" s="8"/>
      <c r="H49" s="8"/>
      <c r="I49" s="8"/>
      <c r="J49" s="8">
        <v>3864</v>
      </c>
      <c r="K49" s="8"/>
      <c r="L49" s="8"/>
      <c r="M49" s="8"/>
      <c r="N49" s="8"/>
      <c r="O49" s="8"/>
      <c r="P49" s="9"/>
    </row>
    <row r="50" spans="1:16" ht="12.75">
      <c r="A50" s="27"/>
      <c r="B50" s="151" t="s">
        <v>32</v>
      </c>
      <c r="C50" s="152"/>
      <c r="D50" s="152"/>
      <c r="E50" s="14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</row>
    <row r="51" spans="1:16" ht="12.75" customHeight="1">
      <c r="A51" s="27"/>
      <c r="B51" s="138" t="s">
        <v>22</v>
      </c>
      <c r="C51" s="139"/>
      <c r="D51" s="139"/>
      <c r="E51" s="14"/>
      <c r="F51" s="8"/>
      <c r="G51" s="8"/>
      <c r="H51" s="8"/>
      <c r="I51" s="8"/>
      <c r="J51" s="12">
        <v>3864</v>
      </c>
      <c r="K51" s="8"/>
      <c r="L51" s="8"/>
      <c r="M51" s="8"/>
      <c r="N51" s="8"/>
      <c r="O51" s="8"/>
      <c r="P51" s="9"/>
    </row>
    <row r="52" spans="1:16" ht="13.5" thickBot="1">
      <c r="A52" s="29"/>
      <c r="B52" s="153" t="s">
        <v>23</v>
      </c>
      <c r="C52" s="154"/>
      <c r="D52" s="154"/>
      <c r="E52" s="71"/>
      <c r="F52" s="109"/>
      <c r="G52" s="109"/>
      <c r="H52" s="109"/>
      <c r="I52" s="109"/>
      <c r="J52" s="72"/>
      <c r="K52" s="109"/>
      <c r="L52" s="109"/>
      <c r="M52" s="109"/>
      <c r="N52" s="109"/>
      <c r="O52" s="109"/>
      <c r="P52" s="110"/>
    </row>
    <row r="53" spans="1:16" ht="12.75">
      <c r="A53" s="73" t="s">
        <v>40</v>
      </c>
      <c r="B53" s="155" t="s">
        <v>41</v>
      </c>
      <c r="C53" s="156"/>
      <c r="D53" s="157"/>
      <c r="E53" s="74"/>
      <c r="F53" s="74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 customHeight="1">
      <c r="A54" s="28"/>
      <c r="B54" s="146" t="s">
        <v>42</v>
      </c>
      <c r="C54" s="147"/>
      <c r="D54" s="148"/>
      <c r="E54" s="14">
        <f>SUM(F54:H54)</f>
        <v>14178</v>
      </c>
      <c r="F54" s="8">
        <v>14178</v>
      </c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ht="12.75">
      <c r="A55" s="28"/>
      <c r="B55" s="146" t="s">
        <v>43</v>
      </c>
      <c r="C55" s="147"/>
      <c r="D55" s="14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2.75">
      <c r="A56" s="26"/>
      <c r="B56" s="149" t="s">
        <v>31</v>
      </c>
      <c r="C56" s="150"/>
      <c r="D56" s="150"/>
      <c r="E56" s="14"/>
      <c r="F56" s="8"/>
      <c r="G56" s="8">
        <v>14178</v>
      </c>
      <c r="H56" s="8"/>
      <c r="I56" s="12"/>
      <c r="J56" s="12"/>
      <c r="K56" s="12"/>
      <c r="L56" s="12"/>
      <c r="M56" s="12"/>
      <c r="N56" s="12"/>
      <c r="O56" s="12"/>
      <c r="P56" s="13"/>
    </row>
    <row r="57" spans="1:16" ht="12.75">
      <c r="A57" s="28"/>
      <c r="B57" s="151" t="s">
        <v>32</v>
      </c>
      <c r="C57" s="152"/>
      <c r="D57" s="152"/>
      <c r="E57" s="14"/>
      <c r="F57" s="8"/>
      <c r="G57" s="8"/>
      <c r="H57" s="8"/>
      <c r="I57" s="12"/>
      <c r="J57" s="12"/>
      <c r="K57" s="12"/>
      <c r="L57" s="12"/>
      <c r="M57" s="12"/>
      <c r="N57" s="12"/>
      <c r="O57" s="12"/>
      <c r="P57" s="13"/>
    </row>
    <row r="58" spans="1:16" ht="12.75" customHeight="1">
      <c r="A58" s="28"/>
      <c r="B58" s="138" t="s">
        <v>22</v>
      </c>
      <c r="C58" s="139"/>
      <c r="D58" s="139"/>
      <c r="E58" s="14"/>
      <c r="F58" s="8"/>
      <c r="G58" s="8"/>
      <c r="H58" s="8"/>
      <c r="I58" s="12"/>
      <c r="J58" s="12">
        <f>11500-5222-300</f>
        <v>5978</v>
      </c>
      <c r="K58" s="44">
        <v>2678</v>
      </c>
      <c r="L58" s="12"/>
      <c r="M58" s="12"/>
      <c r="N58" s="12"/>
      <c r="O58" s="12"/>
      <c r="P58" s="13"/>
    </row>
    <row r="59" spans="1:16" ht="12.75">
      <c r="A59" s="28"/>
      <c r="B59" s="138" t="s">
        <v>23</v>
      </c>
      <c r="C59" s="139"/>
      <c r="D59" s="139"/>
      <c r="E59" s="14"/>
      <c r="F59" s="8"/>
      <c r="G59" s="8"/>
      <c r="H59" s="8"/>
      <c r="I59" s="12"/>
      <c r="J59" s="12">
        <f>5222+300</f>
        <v>5522</v>
      </c>
      <c r="K59" s="43">
        <f>2678-2678</f>
        <v>0</v>
      </c>
      <c r="L59" s="12"/>
      <c r="M59" s="12"/>
      <c r="N59" s="12"/>
      <c r="O59" s="12"/>
      <c r="P59" s="13"/>
    </row>
    <row r="60" spans="1:16" ht="12.75">
      <c r="A60" s="57" t="s">
        <v>44</v>
      </c>
      <c r="B60" s="146" t="s">
        <v>45</v>
      </c>
      <c r="C60" s="147"/>
      <c r="D60" s="148"/>
      <c r="E60" s="8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5"/>
    </row>
    <row r="61" spans="1:16" ht="12.75">
      <c r="A61" s="28"/>
      <c r="B61" s="146" t="s">
        <v>46</v>
      </c>
      <c r="C61" s="147"/>
      <c r="D61" s="148"/>
      <c r="E61" s="14">
        <f>SUM(F61:H61)</f>
        <v>43000</v>
      </c>
      <c r="F61" s="8">
        <v>43000</v>
      </c>
      <c r="G61" s="8"/>
      <c r="H61" s="24"/>
      <c r="I61" s="24"/>
      <c r="J61" s="24"/>
      <c r="K61" s="24"/>
      <c r="L61" s="24"/>
      <c r="M61" s="24"/>
      <c r="N61" s="24"/>
      <c r="O61" s="24"/>
      <c r="P61" s="25"/>
    </row>
    <row r="62" spans="1:16" ht="12.75">
      <c r="A62" s="28"/>
      <c r="B62" s="146" t="s">
        <v>47</v>
      </c>
      <c r="C62" s="147"/>
      <c r="D62" s="148"/>
      <c r="E62" s="8"/>
      <c r="F62" s="24"/>
      <c r="G62" s="8"/>
      <c r="H62" s="24"/>
      <c r="I62" s="24"/>
      <c r="J62" s="24"/>
      <c r="K62" s="24"/>
      <c r="L62" s="24"/>
      <c r="M62" s="24"/>
      <c r="N62" s="24"/>
      <c r="O62" s="24"/>
      <c r="P62" s="25"/>
    </row>
    <row r="63" spans="1:16" ht="12.75">
      <c r="A63" s="26"/>
      <c r="B63" s="149" t="s">
        <v>31</v>
      </c>
      <c r="C63" s="150"/>
      <c r="D63" s="150"/>
      <c r="E63" s="14"/>
      <c r="F63" s="8"/>
      <c r="G63" s="8">
        <v>43000</v>
      </c>
      <c r="H63" s="24"/>
      <c r="I63" s="12"/>
      <c r="J63" s="12"/>
      <c r="K63" s="12"/>
      <c r="L63" s="12"/>
      <c r="M63" s="12"/>
      <c r="N63" s="12"/>
      <c r="O63" s="12"/>
      <c r="P63" s="13"/>
    </row>
    <row r="64" spans="1:16" ht="12.75">
      <c r="A64" s="28"/>
      <c r="B64" s="151" t="s">
        <v>32</v>
      </c>
      <c r="C64" s="152"/>
      <c r="D64" s="152"/>
      <c r="E64" s="14"/>
      <c r="F64" s="8"/>
      <c r="G64" s="8"/>
      <c r="H64" s="24"/>
      <c r="I64" s="12"/>
      <c r="J64" s="12"/>
      <c r="K64" s="12"/>
      <c r="L64" s="12"/>
      <c r="M64" s="12"/>
      <c r="N64" s="12"/>
      <c r="O64" s="12"/>
      <c r="P64" s="13"/>
    </row>
    <row r="65" spans="1:17" ht="12.75" customHeight="1">
      <c r="A65" s="28"/>
      <c r="B65" s="138" t="s">
        <v>22</v>
      </c>
      <c r="C65" s="139"/>
      <c r="D65" s="139"/>
      <c r="E65" s="14"/>
      <c r="F65" s="8"/>
      <c r="G65" s="12">
        <v>20000</v>
      </c>
      <c r="H65" s="12">
        <v>9000</v>
      </c>
      <c r="I65" s="12"/>
      <c r="J65" s="12"/>
      <c r="K65" s="12"/>
      <c r="L65" s="44">
        <v>4300</v>
      </c>
      <c r="M65" s="44">
        <v>4300</v>
      </c>
      <c r="N65" s="44">
        <v>4200</v>
      </c>
      <c r="O65" s="44">
        <v>1200</v>
      </c>
      <c r="P65" s="13"/>
      <c r="Q65" s="17"/>
    </row>
    <row r="66" spans="1:18" ht="12.75">
      <c r="A66" s="28"/>
      <c r="B66" s="138" t="s">
        <v>23</v>
      </c>
      <c r="C66" s="139"/>
      <c r="D66" s="139"/>
      <c r="E66" s="14"/>
      <c r="F66" s="8"/>
      <c r="G66" s="8"/>
      <c r="H66" s="24"/>
      <c r="I66" s="12"/>
      <c r="J66" s="12"/>
      <c r="K66" s="12"/>
      <c r="L66" s="43">
        <f>4300-4300</f>
        <v>0</v>
      </c>
      <c r="M66" s="43">
        <f>4300-4300</f>
        <v>0</v>
      </c>
      <c r="N66" s="43">
        <f>4200-4200</f>
        <v>0</v>
      </c>
      <c r="O66" s="43">
        <f>1200-1200</f>
        <v>0</v>
      </c>
      <c r="P66" s="13"/>
      <c r="Q66" s="17"/>
      <c r="R66" s="17"/>
    </row>
    <row r="67" spans="1:16" ht="12.75" customHeight="1">
      <c r="A67" s="28" t="s">
        <v>48</v>
      </c>
      <c r="B67" s="58" t="s">
        <v>49</v>
      </c>
      <c r="C67" s="59"/>
      <c r="D67" s="5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9"/>
    </row>
    <row r="68" spans="1:16" ht="12.75">
      <c r="A68" s="28"/>
      <c r="B68" s="58" t="s">
        <v>50</v>
      </c>
      <c r="C68" s="59"/>
      <c r="D68" s="59"/>
      <c r="E68" s="14">
        <f>SUM(F68:H68)</f>
        <v>43285</v>
      </c>
      <c r="F68" s="8">
        <v>43285</v>
      </c>
      <c r="G68" s="8"/>
      <c r="H68" s="8"/>
      <c r="I68" s="8"/>
      <c r="J68" s="8"/>
      <c r="K68" s="8"/>
      <c r="L68" s="8"/>
      <c r="M68" s="8"/>
      <c r="N68" s="8"/>
      <c r="O68" s="8"/>
      <c r="P68" s="9"/>
    </row>
    <row r="69" spans="1:16" ht="12.75">
      <c r="A69" s="26"/>
      <c r="B69" s="149" t="s">
        <v>31</v>
      </c>
      <c r="C69" s="150"/>
      <c r="D69" s="150"/>
      <c r="E69" s="14"/>
      <c r="F69" s="8"/>
      <c r="G69" s="8"/>
      <c r="H69" s="8">
        <v>43285</v>
      </c>
      <c r="I69" s="12"/>
      <c r="J69" s="12"/>
      <c r="K69" s="12"/>
      <c r="L69" s="12"/>
      <c r="M69" s="12"/>
      <c r="N69" s="12"/>
      <c r="O69" s="12"/>
      <c r="P69" s="13"/>
    </row>
    <row r="70" spans="1:16" ht="12.75">
      <c r="A70" s="28"/>
      <c r="B70" s="151" t="s">
        <v>32</v>
      </c>
      <c r="C70" s="152"/>
      <c r="D70" s="152"/>
      <c r="E70" s="14"/>
      <c r="F70" s="8"/>
      <c r="G70" s="8"/>
      <c r="H70" s="8"/>
      <c r="I70" s="12"/>
      <c r="J70" s="12"/>
      <c r="K70" s="12"/>
      <c r="L70" s="12"/>
      <c r="M70" s="12"/>
      <c r="N70" s="12"/>
      <c r="O70" s="12"/>
      <c r="P70" s="13"/>
    </row>
    <row r="71" spans="1:17" ht="12.75" customHeight="1">
      <c r="A71" s="28"/>
      <c r="B71" s="138" t="s">
        <v>22</v>
      </c>
      <c r="C71" s="139"/>
      <c r="D71" s="139"/>
      <c r="E71" s="14"/>
      <c r="F71" s="8"/>
      <c r="G71" s="8"/>
      <c r="H71" s="8"/>
      <c r="I71" s="12"/>
      <c r="J71" s="12"/>
      <c r="K71" s="44">
        <v>2886</v>
      </c>
      <c r="L71" s="44">
        <v>7200</v>
      </c>
      <c r="M71" s="44">
        <v>7200</v>
      </c>
      <c r="N71" s="44">
        <v>7300</v>
      </c>
      <c r="O71" s="44">
        <v>5979</v>
      </c>
      <c r="P71" s="45">
        <v>6784</v>
      </c>
      <c r="Q71" s="17"/>
    </row>
    <row r="72" spans="1:18" ht="12.75">
      <c r="A72" s="28"/>
      <c r="B72" s="138" t="s">
        <v>23</v>
      </c>
      <c r="C72" s="139"/>
      <c r="D72" s="139"/>
      <c r="E72" s="14"/>
      <c r="F72" s="8"/>
      <c r="G72" s="8"/>
      <c r="H72" s="8"/>
      <c r="I72" s="12"/>
      <c r="J72" s="12"/>
      <c r="K72" s="43">
        <f>8822-2886</f>
        <v>5936</v>
      </c>
      <c r="L72" s="43">
        <f>7200-7200</f>
        <v>0</v>
      </c>
      <c r="M72" s="43">
        <f>7200-7200</f>
        <v>0</v>
      </c>
      <c r="N72" s="43">
        <f>7300-7300</f>
        <v>0</v>
      </c>
      <c r="O72" s="43">
        <f>5979-5979</f>
        <v>0</v>
      </c>
      <c r="P72" s="70">
        <f>6784-6784</f>
        <v>0</v>
      </c>
      <c r="Q72" s="17"/>
      <c r="R72" s="17"/>
    </row>
    <row r="73" spans="1:16" ht="12.75" customHeight="1">
      <c r="A73" s="28" t="s">
        <v>51</v>
      </c>
      <c r="B73" s="60" t="s">
        <v>52</v>
      </c>
      <c r="C73" s="61"/>
      <c r="D73" s="61"/>
      <c r="E73" s="8"/>
      <c r="F73" s="8"/>
      <c r="G73" s="24"/>
      <c r="H73" s="24"/>
      <c r="I73" s="24"/>
      <c r="J73" s="24"/>
      <c r="K73" s="24"/>
      <c r="L73" s="24"/>
      <c r="M73" s="24"/>
      <c r="N73" s="24"/>
      <c r="O73" s="24"/>
      <c r="P73" s="25"/>
    </row>
    <row r="74" spans="1:16" ht="12.75">
      <c r="A74" s="28"/>
      <c r="B74" s="146" t="s">
        <v>53</v>
      </c>
      <c r="C74" s="147"/>
      <c r="D74" s="148"/>
      <c r="E74" s="14">
        <f>SUM(F74:H74)</f>
        <v>70000</v>
      </c>
      <c r="F74" s="8">
        <v>41272</v>
      </c>
      <c r="G74" s="8">
        <v>28728</v>
      </c>
      <c r="H74" s="24"/>
      <c r="I74" s="24"/>
      <c r="J74" s="24"/>
      <c r="K74" s="24"/>
      <c r="L74" s="24"/>
      <c r="M74" s="24"/>
      <c r="N74" s="24"/>
      <c r="O74" s="24"/>
      <c r="P74" s="25"/>
    </row>
    <row r="75" spans="1:17" ht="12.75">
      <c r="A75" s="26"/>
      <c r="B75" s="149" t="s">
        <v>31</v>
      </c>
      <c r="C75" s="150"/>
      <c r="D75" s="150"/>
      <c r="E75" s="14"/>
      <c r="F75" s="8"/>
      <c r="G75" s="8"/>
      <c r="H75" s="8"/>
      <c r="I75" s="12"/>
      <c r="J75" s="12"/>
      <c r="K75" s="12"/>
      <c r="L75" s="8">
        <v>70000</v>
      </c>
      <c r="M75" s="12"/>
      <c r="N75" s="12"/>
      <c r="O75" s="12"/>
      <c r="P75" s="13"/>
      <c r="Q75" s="17"/>
    </row>
    <row r="76" spans="1:16" ht="12.75">
      <c r="A76" s="28"/>
      <c r="B76" s="151" t="s">
        <v>32</v>
      </c>
      <c r="C76" s="152"/>
      <c r="D76" s="152"/>
      <c r="E76" s="14"/>
      <c r="F76" s="8"/>
      <c r="G76" s="8"/>
      <c r="H76" s="8"/>
      <c r="I76" s="12"/>
      <c r="J76" s="12"/>
      <c r="K76" s="12"/>
      <c r="L76" s="12"/>
      <c r="M76" s="12"/>
      <c r="N76" s="12"/>
      <c r="O76" s="12"/>
      <c r="P76" s="13"/>
    </row>
    <row r="77" spans="1:17" ht="12.75" customHeight="1">
      <c r="A77" s="28"/>
      <c r="B77" s="138" t="s">
        <v>22</v>
      </c>
      <c r="C77" s="139"/>
      <c r="D77" s="139"/>
      <c r="E77" s="14"/>
      <c r="F77" s="8"/>
      <c r="G77" s="8"/>
      <c r="H77" s="8"/>
      <c r="I77" s="12"/>
      <c r="J77" s="12"/>
      <c r="K77" s="12">
        <v>10000</v>
      </c>
      <c r="L77" s="12">
        <v>10000</v>
      </c>
      <c r="M77" s="12">
        <v>10000</v>
      </c>
      <c r="N77" s="12">
        <v>14000</v>
      </c>
      <c r="O77" s="12">
        <v>13000</v>
      </c>
      <c r="P77" s="13">
        <v>13000</v>
      </c>
      <c r="Q77" s="17"/>
    </row>
    <row r="78" spans="1:17" ht="12.75">
      <c r="A78" s="28"/>
      <c r="B78" s="138" t="s">
        <v>23</v>
      </c>
      <c r="C78" s="139"/>
      <c r="D78" s="139"/>
      <c r="E78" s="14"/>
      <c r="F78" s="8"/>
      <c r="G78" s="8"/>
      <c r="H78" s="8"/>
      <c r="I78" s="12"/>
      <c r="J78" s="12"/>
      <c r="K78" s="12"/>
      <c r="L78" s="12"/>
      <c r="M78" s="12"/>
      <c r="N78" s="12"/>
      <c r="O78" s="12"/>
      <c r="P78" s="13"/>
      <c r="Q78" s="17"/>
    </row>
    <row r="79" spans="1:16" ht="12.75">
      <c r="A79" s="28" t="s">
        <v>54</v>
      </c>
      <c r="B79" s="60" t="s">
        <v>55</v>
      </c>
      <c r="C79" s="61"/>
      <c r="D79" s="61"/>
      <c r="E79" s="8"/>
      <c r="F79" s="8"/>
      <c r="G79" s="24"/>
      <c r="H79" s="24"/>
      <c r="I79" s="24"/>
      <c r="J79" s="24"/>
      <c r="K79" s="24"/>
      <c r="L79" s="24"/>
      <c r="M79" s="24"/>
      <c r="N79" s="24"/>
      <c r="O79" s="24"/>
      <c r="P79" s="25"/>
    </row>
    <row r="80" spans="1:16" ht="12.75">
      <c r="A80" s="28"/>
      <c r="B80" s="60" t="s">
        <v>56</v>
      </c>
      <c r="C80" s="61"/>
      <c r="D80" s="61"/>
      <c r="E80" s="14">
        <f>SUM(F80:H80)</f>
        <v>4500</v>
      </c>
      <c r="F80" s="8">
        <v>4500</v>
      </c>
      <c r="G80" s="8"/>
      <c r="H80" s="24"/>
      <c r="I80" s="24"/>
      <c r="J80" s="24"/>
      <c r="K80" s="24"/>
      <c r="L80" s="24"/>
      <c r="M80" s="24"/>
      <c r="N80" s="24"/>
      <c r="O80" s="24"/>
      <c r="P80" s="25"/>
    </row>
    <row r="81" spans="1:16" ht="12.75">
      <c r="A81" s="26"/>
      <c r="B81" s="149" t="s">
        <v>31</v>
      </c>
      <c r="C81" s="150"/>
      <c r="D81" s="150"/>
      <c r="E81" s="14"/>
      <c r="F81" s="8"/>
      <c r="G81" s="8">
        <v>4500</v>
      </c>
      <c r="H81" s="8"/>
      <c r="I81" s="12"/>
      <c r="J81" s="12"/>
      <c r="K81" s="12"/>
      <c r="L81" s="12"/>
      <c r="M81" s="12"/>
      <c r="N81" s="12"/>
      <c r="O81" s="12"/>
      <c r="P81" s="13"/>
    </row>
    <row r="82" spans="1:16" ht="12.75">
      <c r="A82" s="28"/>
      <c r="B82" s="151" t="s">
        <v>32</v>
      </c>
      <c r="C82" s="152"/>
      <c r="D82" s="152"/>
      <c r="E82" s="14"/>
      <c r="F82" s="8"/>
      <c r="G82" s="8"/>
      <c r="H82" s="8"/>
      <c r="I82" s="12"/>
      <c r="J82" s="12"/>
      <c r="K82" s="12"/>
      <c r="L82" s="12"/>
      <c r="M82" s="12"/>
      <c r="N82" s="12"/>
      <c r="O82" s="12"/>
      <c r="P82" s="13"/>
    </row>
    <row r="83" spans="1:16" ht="12.75" customHeight="1">
      <c r="A83" s="28"/>
      <c r="B83" s="138" t="s">
        <v>22</v>
      </c>
      <c r="C83" s="139"/>
      <c r="D83" s="139"/>
      <c r="E83" s="14"/>
      <c r="F83" s="8"/>
      <c r="G83" s="8"/>
      <c r="H83" s="8"/>
      <c r="I83" s="12">
        <v>4500</v>
      </c>
      <c r="J83" s="12"/>
      <c r="K83" s="12"/>
      <c r="L83" s="12"/>
      <c r="M83" s="12"/>
      <c r="N83" s="12"/>
      <c r="O83" s="12"/>
      <c r="P83" s="13"/>
    </row>
    <row r="84" spans="1:16" ht="12.75">
      <c r="A84" s="28"/>
      <c r="B84" s="138" t="s">
        <v>23</v>
      </c>
      <c r="C84" s="139"/>
      <c r="D84" s="139"/>
      <c r="E84" s="14"/>
      <c r="F84" s="8"/>
      <c r="G84" s="8"/>
      <c r="H84" s="8"/>
      <c r="I84" s="12"/>
      <c r="J84" s="12"/>
      <c r="K84" s="12"/>
      <c r="L84" s="12"/>
      <c r="M84" s="12"/>
      <c r="N84" s="12"/>
      <c r="O84" s="12"/>
      <c r="P84" s="13"/>
    </row>
    <row r="85" spans="1:16" ht="12.75">
      <c r="A85" s="28" t="s">
        <v>57</v>
      </c>
      <c r="B85" s="146" t="s">
        <v>58</v>
      </c>
      <c r="C85" s="147"/>
      <c r="D85" s="148"/>
      <c r="E85" s="8"/>
      <c r="F85" s="8"/>
      <c r="G85" s="24"/>
      <c r="H85" s="24"/>
      <c r="I85" s="24"/>
      <c r="J85" s="24"/>
      <c r="K85" s="24"/>
      <c r="L85" s="24"/>
      <c r="M85" s="24"/>
      <c r="N85" s="24"/>
      <c r="O85" s="24"/>
      <c r="P85" s="25"/>
    </row>
    <row r="86" spans="1:16" ht="12.75">
      <c r="A86" s="28"/>
      <c r="B86" s="146" t="s">
        <v>59</v>
      </c>
      <c r="C86" s="147"/>
      <c r="D86" s="148"/>
      <c r="E86" s="14">
        <f>SUM(F86:H86)</f>
        <v>16500</v>
      </c>
      <c r="F86" s="8">
        <v>16500</v>
      </c>
      <c r="G86" s="8"/>
      <c r="H86" s="24"/>
      <c r="I86" s="24"/>
      <c r="J86" s="24"/>
      <c r="K86" s="24"/>
      <c r="L86" s="24"/>
      <c r="M86" s="24"/>
      <c r="N86" s="24"/>
      <c r="O86" s="24"/>
      <c r="P86" s="25"/>
    </row>
    <row r="87" spans="1:16" ht="12.75">
      <c r="A87" s="26"/>
      <c r="B87" s="149" t="s">
        <v>31</v>
      </c>
      <c r="C87" s="150"/>
      <c r="D87" s="150"/>
      <c r="E87" s="14"/>
      <c r="F87" s="8"/>
      <c r="G87" s="8">
        <v>16500</v>
      </c>
      <c r="H87" s="8"/>
      <c r="I87" s="12"/>
      <c r="J87" s="12"/>
      <c r="K87" s="12"/>
      <c r="L87" s="12"/>
      <c r="M87" s="12"/>
      <c r="N87" s="12"/>
      <c r="O87" s="12"/>
      <c r="P87" s="13"/>
    </row>
    <row r="88" spans="1:16" ht="12.75">
      <c r="A88" s="28"/>
      <c r="B88" s="151" t="s">
        <v>32</v>
      </c>
      <c r="C88" s="152"/>
      <c r="D88" s="152"/>
      <c r="E88" s="14"/>
      <c r="F88" s="8"/>
      <c r="G88" s="8"/>
      <c r="H88" s="8"/>
      <c r="I88" s="12"/>
      <c r="J88" s="12"/>
      <c r="K88" s="12"/>
      <c r="L88" s="12"/>
      <c r="M88" s="12"/>
      <c r="N88" s="12"/>
      <c r="O88" s="12"/>
      <c r="P88" s="13"/>
    </row>
    <row r="89" spans="1:17" ht="12.75" customHeight="1">
      <c r="A89" s="28"/>
      <c r="B89" s="138" t="s">
        <v>22</v>
      </c>
      <c r="C89" s="139"/>
      <c r="D89" s="139"/>
      <c r="E89" s="14"/>
      <c r="F89" s="8"/>
      <c r="G89" s="8"/>
      <c r="H89" s="8"/>
      <c r="I89" s="12"/>
      <c r="J89" s="12">
        <v>4013</v>
      </c>
      <c r="K89" s="12">
        <v>4295</v>
      </c>
      <c r="L89" s="12">
        <v>4296</v>
      </c>
      <c r="M89" s="12">
        <v>3896</v>
      </c>
      <c r="N89" s="12"/>
      <c r="O89" s="12"/>
      <c r="P89" s="13"/>
      <c r="Q89" s="17"/>
    </row>
    <row r="90" spans="1:16" ht="12.75">
      <c r="A90" s="28"/>
      <c r="B90" s="138" t="s">
        <v>23</v>
      </c>
      <c r="C90" s="139"/>
      <c r="D90" s="139"/>
      <c r="E90" s="14"/>
      <c r="F90" s="8"/>
      <c r="G90" s="8"/>
      <c r="H90" s="8"/>
      <c r="I90" s="12"/>
      <c r="J90" s="12"/>
      <c r="K90" s="12"/>
      <c r="L90" s="12"/>
      <c r="M90" s="12"/>
      <c r="N90" s="12"/>
      <c r="O90" s="12"/>
      <c r="P90" s="13"/>
    </row>
    <row r="91" spans="1:16" ht="12.75">
      <c r="A91" s="28" t="s">
        <v>60</v>
      </c>
      <c r="B91" s="60" t="s">
        <v>61</v>
      </c>
      <c r="C91" s="61"/>
      <c r="D91" s="61"/>
      <c r="E91" s="8"/>
      <c r="F91" s="8"/>
      <c r="G91" s="24"/>
      <c r="H91" s="24"/>
      <c r="I91" s="24"/>
      <c r="J91" s="24"/>
      <c r="K91" s="24"/>
      <c r="L91" s="24"/>
      <c r="M91" s="24"/>
      <c r="N91" s="24"/>
      <c r="O91" s="24"/>
      <c r="P91" s="25"/>
    </row>
    <row r="92" spans="1:16" ht="12.75">
      <c r="A92" s="28"/>
      <c r="B92" s="60" t="s">
        <v>62</v>
      </c>
      <c r="C92" s="61"/>
      <c r="D92" s="61"/>
      <c r="E92" s="14">
        <f>SUM(F92:H92)</f>
        <v>3500</v>
      </c>
      <c r="F92" s="8">
        <v>3500</v>
      </c>
      <c r="G92" s="8"/>
      <c r="H92" s="24"/>
      <c r="I92" s="24"/>
      <c r="J92" s="24"/>
      <c r="K92" s="24"/>
      <c r="L92" s="24"/>
      <c r="M92" s="24"/>
      <c r="N92" s="24"/>
      <c r="O92" s="24"/>
      <c r="P92" s="25"/>
    </row>
    <row r="93" spans="1:16" ht="13.5" thickBot="1">
      <c r="A93" s="29"/>
      <c r="B93" s="149" t="s">
        <v>31</v>
      </c>
      <c r="C93" s="150"/>
      <c r="D93" s="150"/>
      <c r="E93" s="14"/>
      <c r="F93" s="8"/>
      <c r="G93" s="8">
        <v>3500</v>
      </c>
      <c r="H93" s="8"/>
      <c r="I93" s="12"/>
      <c r="J93" s="12"/>
      <c r="K93" s="12"/>
      <c r="L93" s="12"/>
      <c r="M93" s="12"/>
      <c r="N93" s="12"/>
      <c r="O93" s="12"/>
      <c r="P93" s="13"/>
    </row>
    <row r="94" spans="1:16" ht="12.75">
      <c r="A94" s="28"/>
      <c r="B94" s="151" t="s">
        <v>32</v>
      </c>
      <c r="C94" s="152"/>
      <c r="D94" s="152"/>
      <c r="E94" s="14"/>
      <c r="F94" s="8"/>
      <c r="G94" s="20"/>
      <c r="H94" s="20"/>
      <c r="I94" s="12"/>
      <c r="J94" s="12"/>
      <c r="K94" s="12"/>
      <c r="L94" s="12"/>
      <c r="M94" s="12"/>
      <c r="N94" s="12"/>
      <c r="O94" s="12"/>
      <c r="P94" s="13"/>
    </row>
    <row r="95" spans="1:17" ht="12.75" customHeight="1">
      <c r="A95" s="62"/>
      <c r="B95" s="138" t="s">
        <v>22</v>
      </c>
      <c r="C95" s="139"/>
      <c r="D95" s="139"/>
      <c r="E95" s="63"/>
      <c r="F95" s="64"/>
      <c r="G95" s="33"/>
      <c r="H95" s="33"/>
      <c r="I95" s="12">
        <v>67</v>
      </c>
      <c r="J95" s="12">
        <v>733</v>
      </c>
      <c r="K95" s="12">
        <v>450</v>
      </c>
      <c r="L95" s="12">
        <v>450</v>
      </c>
      <c r="M95" s="12">
        <v>450</v>
      </c>
      <c r="N95" s="12">
        <v>450</v>
      </c>
      <c r="O95" s="12">
        <v>450</v>
      </c>
      <c r="P95" s="13">
        <v>450</v>
      </c>
      <c r="Q95" s="17"/>
    </row>
    <row r="96" spans="1:16" ht="13.5" thickBot="1">
      <c r="A96" s="62"/>
      <c r="B96" s="162" t="s">
        <v>23</v>
      </c>
      <c r="C96" s="163"/>
      <c r="D96" s="163"/>
      <c r="E96" s="65"/>
      <c r="F96" s="65"/>
      <c r="G96" s="30"/>
      <c r="H96" s="30"/>
      <c r="I96" s="31"/>
      <c r="J96" s="31"/>
      <c r="K96" s="31"/>
      <c r="L96" s="31"/>
      <c r="M96" s="31"/>
      <c r="N96" s="31"/>
      <c r="O96" s="31"/>
      <c r="P96" s="32"/>
    </row>
    <row r="97" spans="1:16" ht="15">
      <c r="A97" s="66"/>
      <c r="B97" s="164" t="s">
        <v>63</v>
      </c>
      <c r="C97" s="165"/>
      <c r="D97" s="165"/>
      <c r="E97" s="86"/>
      <c r="F97" s="86"/>
      <c r="G97" s="87"/>
      <c r="H97" s="87"/>
      <c r="I97" s="88"/>
      <c r="J97" s="88"/>
      <c r="K97" s="88"/>
      <c r="L97" s="88"/>
      <c r="M97" s="88"/>
      <c r="N97" s="88"/>
      <c r="O97" s="88"/>
      <c r="P97" s="89"/>
    </row>
    <row r="98" spans="1:16" ht="12.75">
      <c r="A98" s="67"/>
      <c r="B98" s="144" t="s">
        <v>32</v>
      </c>
      <c r="C98" s="145"/>
      <c r="D98" s="145"/>
      <c r="E98" s="90">
        <f>SUM(E99:E100)</f>
        <v>262716</v>
      </c>
      <c r="F98" s="91"/>
      <c r="G98" s="92"/>
      <c r="H98" s="92"/>
      <c r="I98" s="82"/>
      <c r="J98" s="82"/>
      <c r="K98" s="82"/>
      <c r="L98" s="82"/>
      <c r="M98" s="82"/>
      <c r="N98" s="82"/>
      <c r="O98" s="82"/>
      <c r="P98" s="83"/>
    </row>
    <row r="99" spans="1:16" ht="12.75">
      <c r="A99" s="67"/>
      <c r="B99" s="158" t="s">
        <v>22</v>
      </c>
      <c r="C99" s="159"/>
      <c r="D99" s="159"/>
      <c r="E99" s="90">
        <f>SUM(G99:P99)</f>
        <v>251258</v>
      </c>
      <c r="F99" s="98"/>
      <c r="G99" s="99">
        <f>G95+G89+G83+G77+G71+G65+G58+G51+G44+G38</f>
        <v>20000</v>
      </c>
      <c r="H99" s="99">
        <f>H95+H89+H83+H77+H71+H65+H58+H51+H44+H38</f>
        <v>11000</v>
      </c>
      <c r="I99" s="99">
        <f>I95+I89+I83+I77+I71+I65+I58+I51+I44+I38</f>
        <v>17730</v>
      </c>
      <c r="J99" s="99">
        <f>J95+J89+J83+J77+J71+J65+J58+J51+J44+J38</f>
        <v>25662</v>
      </c>
      <c r="K99" s="99">
        <f aca="true" t="shared" si="9" ref="K99:P99">K95+K89+K83+K77+K71+K65+K58+K51+K44+K38</f>
        <v>25248</v>
      </c>
      <c r="L99" s="99">
        <f t="shared" si="9"/>
        <v>31184</v>
      </c>
      <c r="M99" s="99">
        <f t="shared" si="9"/>
        <v>31184</v>
      </c>
      <c r="N99" s="99">
        <f t="shared" si="9"/>
        <v>30900</v>
      </c>
      <c r="O99" s="99">
        <f t="shared" si="9"/>
        <v>29100</v>
      </c>
      <c r="P99" s="100">
        <f t="shared" si="9"/>
        <v>29250</v>
      </c>
    </row>
    <row r="100" spans="1:16" ht="13.5" thickBot="1">
      <c r="A100" s="68"/>
      <c r="B100" s="160" t="s">
        <v>23</v>
      </c>
      <c r="C100" s="161"/>
      <c r="D100" s="161"/>
      <c r="E100" s="101">
        <f>SUM(H100:P100)</f>
        <v>11458</v>
      </c>
      <c r="F100" s="102"/>
      <c r="G100" s="103"/>
      <c r="H100" s="103">
        <f>H96+H90+H84+H78+H72+H66+H59+H52+H45+H39</f>
        <v>0</v>
      </c>
      <c r="I100" s="103">
        <f aca="true" t="shared" si="10" ref="I100:P100">I96+I90+I84+I78+I72+I66+I59+I52+I45+I39</f>
        <v>0</v>
      </c>
      <c r="J100" s="103">
        <f>J96+J90+J84+J78+J72+J66+J59+J52+J45+J39</f>
        <v>5522</v>
      </c>
      <c r="K100" s="103">
        <f t="shared" si="10"/>
        <v>5936</v>
      </c>
      <c r="L100" s="103">
        <f t="shared" si="10"/>
        <v>0</v>
      </c>
      <c r="M100" s="103">
        <f t="shared" si="10"/>
        <v>0</v>
      </c>
      <c r="N100" s="103">
        <f t="shared" si="10"/>
        <v>0</v>
      </c>
      <c r="O100" s="103">
        <f t="shared" si="10"/>
        <v>0</v>
      </c>
      <c r="P100" s="104">
        <f t="shared" si="10"/>
        <v>0</v>
      </c>
    </row>
    <row r="101" spans="1:17" ht="12.75">
      <c r="A101" s="34"/>
      <c r="B101" s="35"/>
      <c r="C101" s="1"/>
      <c r="D101" s="1"/>
      <c r="E101" s="1"/>
      <c r="F101" s="1"/>
      <c r="G101" s="36"/>
      <c r="H101" s="36"/>
      <c r="I101" s="37"/>
      <c r="J101" s="37"/>
      <c r="K101" s="37"/>
      <c r="L101" s="37"/>
      <c r="M101" s="37"/>
      <c r="N101" s="37"/>
      <c r="O101" s="37"/>
      <c r="P101" s="37"/>
      <c r="Q101" s="34"/>
    </row>
    <row r="102" spans="1:17" ht="12.75">
      <c r="A102" s="34"/>
      <c r="B102" s="38"/>
      <c r="C102" s="1"/>
      <c r="D102" s="1"/>
      <c r="E102" s="1"/>
      <c r="F102" s="1"/>
      <c r="G102" s="36"/>
      <c r="H102" s="36"/>
      <c r="I102" s="37"/>
      <c r="J102" s="37"/>
      <c r="K102" s="37"/>
      <c r="L102" s="37"/>
      <c r="M102" s="37"/>
      <c r="N102" s="37"/>
      <c r="O102" s="37"/>
      <c r="P102" s="37"/>
      <c r="Q102" s="34"/>
    </row>
    <row r="103" spans="1:17" ht="12.75">
      <c r="A103" s="34"/>
      <c r="B103" s="34"/>
      <c r="D103" s="39"/>
      <c r="G103" s="40"/>
      <c r="H103" s="40"/>
      <c r="I103" s="37"/>
      <c r="J103" s="37"/>
      <c r="K103" s="37"/>
      <c r="L103" s="37"/>
      <c r="M103" s="37"/>
      <c r="N103" s="37"/>
      <c r="O103" s="37"/>
      <c r="P103" s="37"/>
      <c r="Q103" s="34"/>
    </row>
    <row r="104" spans="1:17" ht="12.75">
      <c r="A104" s="34"/>
      <c r="B104" s="34"/>
      <c r="G104" s="41"/>
      <c r="H104" s="41"/>
      <c r="I104" s="37"/>
      <c r="J104" s="37"/>
      <c r="K104" s="37"/>
      <c r="L104" s="37"/>
      <c r="M104" s="37"/>
      <c r="N104" s="37"/>
      <c r="O104" s="37"/>
      <c r="P104" s="37"/>
      <c r="Q104" s="34"/>
    </row>
    <row r="105" spans="1:14" ht="12.75">
      <c r="A105" s="34"/>
      <c r="B105" s="34"/>
      <c r="G105" s="41"/>
      <c r="H105" s="41"/>
      <c r="I105" s="41"/>
      <c r="J105" s="41"/>
      <c r="K105" s="41"/>
      <c r="L105" s="41"/>
      <c r="M105" s="41"/>
      <c r="N105" s="41"/>
    </row>
    <row r="106" spans="1:14" ht="12.75">
      <c r="A106" s="34"/>
      <c r="B106" s="34"/>
      <c r="G106" s="41"/>
      <c r="H106" s="41"/>
      <c r="I106" s="41"/>
      <c r="J106" s="41"/>
      <c r="K106" s="41"/>
      <c r="L106" s="41"/>
      <c r="M106" s="41"/>
      <c r="N106" s="41"/>
    </row>
    <row r="107" spans="1:14" ht="12.75">
      <c r="A107" s="34"/>
      <c r="B107" s="34"/>
      <c r="G107" s="40"/>
      <c r="H107" s="40"/>
      <c r="I107" s="40"/>
      <c r="J107" s="40"/>
      <c r="K107" s="42"/>
      <c r="L107" s="40"/>
      <c r="M107" s="40"/>
      <c r="N107" s="40"/>
    </row>
    <row r="108" spans="1:14" ht="12.75">
      <c r="A108" s="34"/>
      <c r="B108" s="34"/>
      <c r="G108" s="41"/>
      <c r="H108" s="41"/>
      <c r="I108" s="41"/>
      <c r="J108" s="41"/>
      <c r="K108" s="41"/>
      <c r="L108" s="41"/>
      <c r="M108" s="41"/>
      <c r="N108" s="41"/>
    </row>
    <row r="109" spans="1:14" ht="12.75">
      <c r="A109" s="34"/>
      <c r="B109" s="34"/>
      <c r="G109" s="41"/>
      <c r="H109" s="41"/>
      <c r="I109" s="41"/>
      <c r="J109" s="41"/>
      <c r="K109" s="41"/>
      <c r="L109" s="41"/>
      <c r="M109" s="41"/>
      <c r="N109" s="41"/>
    </row>
    <row r="110" spans="1:14" ht="12.75">
      <c r="A110" s="34"/>
      <c r="B110" s="34"/>
      <c r="G110" s="41"/>
      <c r="H110" s="41"/>
      <c r="I110" s="41"/>
      <c r="J110" s="41"/>
      <c r="K110" s="41"/>
      <c r="L110" s="41"/>
      <c r="M110" s="41"/>
      <c r="N110" s="41"/>
    </row>
    <row r="111" spans="1:14" ht="12.75">
      <c r="A111" s="34"/>
      <c r="B111" s="34"/>
      <c r="G111" s="40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4"/>
      <c r="G112" s="41"/>
      <c r="H112" s="41"/>
      <c r="I112" s="41"/>
      <c r="J112" s="41"/>
      <c r="K112" s="41"/>
      <c r="L112" s="41"/>
      <c r="M112" s="41"/>
      <c r="N112" s="41"/>
    </row>
    <row r="113" spans="1:14" ht="12.75">
      <c r="A113" s="34"/>
      <c r="B113" s="34"/>
      <c r="G113" s="41"/>
      <c r="H113" s="41"/>
      <c r="I113" s="41"/>
      <c r="J113" s="41"/>
      <c r="K113" s="41"/>
      <c r="L113" s="41"/>
      <c r="M113" s="41"/>
      <c r="N113" s="41"/>
    </row>
    <row r="114" spans="1:14" ht="12.75">
      <c r="A114" s="34"/>
      <c r="B114" s="34"/>
      <c r="G114" s="41"/>
      <c r="H114" s="41"/>
      <c r="I114" s="41"/>
      <c r="J114" s="41"/>
      <c r="K114" s="41"/>
      <c r="L114" s="41"/>
      <c r="M114" s="41"/>
      <c r="N114" s="41"/>
    </row>
    <row r="115" spans="1:14" ht="12.75">
      <c r="A115" s="34"/>
      <c r="B115" s="34"/>
      <c r="G115" s="40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4"/>
      <c r="G116" s="41"/>
      <c r="H116" s="41"/>
      <c r="I116" s="41"/>
      <c r="J116" s="41"/>
      <c r="K116" s="41"/>
      <c r="L116" s="41"/>
      <c r="M116" s="41"/>
      <c r="N116" s="41"/>
    </row>
    <row r="117" spans="1:14" ht="12.75">
      <c r="A117" s="34"/>
      <c r="B117" s="34"/>
      <c r="G117" s="41"/>
      <c r="H117" s="41"/>
      <c r="I117" s="41"/>
      <c r="J117" s="41"/>
      <c r="K117" s="41"/>
      <c r="L117" s="41"/>
      <c r="M117" s="41"/>
      <c r="N117" s="41"/>
    </row>
    <row r="118" spans="1:14" ht="12.75">
      <c r="A118" s="34"/>
      <c r="B118" s="34"/>
      <c r="G118" s="41"/>
      <c r="H118" s="41"/>
      <c r="I118" s="41"/>
      <c r="J118" s="41"/>
      <c r="K118" s="41"/>
      <c r="L118" s="41"/>
      <c r="M118" s="41"/>
      <c r="N118" s="41"/>
    </row>
    <row r="119" spans="1:14" ht="12.75">
      <c r="A119" s="34"/>
      <c r="B119" s="34"/>
      <c r="G119" s="40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4"/>
      <c r="G120" s="41"/>
      <c r="H120" s="41"/>
      <c r="I120" s="41"/>
      <c r="J120" s="41"/>
      <c r="K120" s="41"/>
      <c r="L120" s="41"/>
      <c r="M120" s="41"/>
      <c r="N120" s="41"/>
    </row>
    <row r="121" spans="1:14" ht="12.75">
      <c r="A121" s="34"/>
      <c r="B121" s="34"/>
      <c r="G121" s="41"/>
      <c r="H121" s="41"/>
      <c r="I121" s="41"/>
      <c r="J121" s="41"/>
      <c r="K121" s="41"/>
      <c r="L121" s="41"/>
      <c r="M121" s="41"/>
      <c r="N121" s="41"/>
    </row>
    <row r="122" spans="1:14" ht="12.75">
      <c r="A122" s="34"/>
      <c r="B122" s="34"/>
      <c r="G122" s="41"/>
      <c r="H122" s="41"/>
      <c r="I122" s="41"/>
      <c r="J122" s="41"/>
      <c r="K122" s="41"/>
      <c r="L122" s="41"/>
      <c r="M122" s="41"/>
      <c r="N122" s="41"/>
    </row>
    <row r="123" spans="1:14" ht="12.75">
      <c r="A123" s="34"/>
      <c r="B123" s="34"/>
      <c r="G123" s="40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4"/>
      <c r="G124" s="41"/>
      <c r="H124" s="41"/>
      <c r="I124" s="41"/>
      <c r="J124" s="41"/>
      <c r="K124" s="41"/>
      <c r="L124" s="41"/>
      <c r="M124" s="41"/>
      <c r="N124" s="41"/>
    </row>
    <row r="125" spans="1:14" ht="12.75">
      <c r="A125" s="34"/>
      <c r="B125" s="34"/>
      <c r="G125" s="41"/>
      <c r="H125" s="41"/>
      <c r="I125" s="41"/>
      <c r="J125" s="41"/>
      <c r="K125" s="41"/>
      <c r="L125" s="41"/>
      <c r="M125" s="41"/>
      <c r="N125" s="41"/>
    </row>
    <row r="126" spans="1:14" ht="12.75">
      <c r="A126" s="34"/>
      <c r="B126" s="34"/>
      <c r="G126" s="41"/>
      <c r="H126" s="41"/>
      <c r="I126" s="41"/>
      <c r="J126" s="41"/>
      <c r="K126" s="41"/>
      <c r="L126" s="41"/>
      <c r="M126" s="41"/>
      <c r="N126" s="41"/>
    </row>
    <row r="127" spans="1:14" ht="12.75">
      <c r="A127" s="34"/>
      <c r="B127" s="34"/>
      <c r="G127" s="40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4"/>
      <c r="G128" s="41"/>
      <c r="H128" s="41"/>
      <c r="I128" s="41"/>
      <c r="J128" s="41"/>
      <c r="K128" s="41"/>
      <c r="L128" s="41"/>
      <c r="M128" s="41"/>
      <c r="N128" s="41"/>
    </row>
    <row r="129" spans="1:14" ht="12.75">
      <c r="A129" s="34"/>
      <c r="B129" s="34"/>
      <c r="G129" s="41"/>
      <c r="H129" s="41"/>
      <c r="I129" s="41"/>
      <c r="J129" s="41"/>
      <c r="K129" s="41"/>
      <c r="L129" s="41"/>
      <c r="M129" s="41"/>
      <c r="N129" s="41"/>
    </row>
    <row r="130" spans="1:14" ht="12.75">
      <c r="A130" s="34"/>
      <c r="B130" s="34"/>
      <c r="G130" s="41"/>
      <c r="H130" s="41"/>
      <c r="I130" s="41"/>
      <c r="J130" s="41"/>
      <c r="K130" s="41"/>
      <c r="L130" s="41"/>
      <c r="M130" s="41"/>
      <c r="N130" s="41"/>
    </row>
    <row r="131" spans="1:14" ht="12.75">
      <c r="A131" s="34"/>
      <c r="B131" s="34"/>
      <c r="G131" s="40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4"/>
      <c r="G132" s="41"/>
      <c r="H132" s="41"/>
      <c r="I132" s="41"/>
      <c r="J132" s="41"/>
      <c r="K132" s="41"/>
      <c r="L132" s="41"/>
      <c r="M132" s="41"/>
      <c r="N132" s="41"/>
    </row>
    <row r="133" spans="1:14" ht="12.75">
      <c r="A133" s="34"/>
      <c r="B133" s="34"/>
      <c r="G133" s="41"/>
      <c r="H133" s="41"/>
      <c r="I133" s="41"/>
      <c r="J133" s="41"/>
      <c r="K133" s="41"/>
      <c r="L133" s="41"/>
      <c r="M133" s="41"/>
      <c r="N133" s="41"/>
    </row>
    <row r="134" spans="1:14" ht="12.75">
      <c r="A134" s="34"/>
      <c r="B134" s="34"/>
      <c r="G134" s="41"/>
      <c r="H134" s="41"/>
      <c r="I134" s="41"/>
      <c r="J134" s="41"/>
      <c r="K134" s="41"/>
      <c r="L134" s="41"/>
      <c r="M134" s="41"/>
      <c r="N134" s="41"/>
    </row>
    <row r="135" spans="1:14" ht="12.75">
      <c r="A135" s="34"/>
      <c r="B135" s="34"/>
      <c r="G135" s="40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4"/>
      <c r="G136" s="41"/>
      <c r="H136" s="41"/>
      <c r="I136" s="41"/>
      <c r="J136" s="41"/>
      <c r="K136" s="41"/>
      <c r="L136" s="41"/>
      <c r="M136" s="41"/>
      <c r="N136" s="41"/>
    </row>
    <row r="137" spans="1:14" ht="12.75">
      <c r="A137" s="34"/>
      <c r="B137" s="34"/>
      <c r="G137" s="41"/>
      <c r="H137" s="41"/>
      <c r="I137" s="41"/>
      <c r="J137" s="41"/>
      <c r="K137" s="41"/>
      <c r="L137" s="41"/>
      <c r="M137" s="41"/>
      <c r="N137" s="41"/>
    </row>
    <row r="138" spans="1:14" ht="12.75">
      <c r="A138" s="34"/>
      <c r="B138" s="34"/>
      <c r="G138" s="41"/>
      <c r="H138" s="41"/>
      <c r="I138" s="41"/>
      <c r="J138" s="41"/>
      <c r="K138" s="41"/>
      <c r="L138" s="41"/>
      <c r="M138" s="41"/>
      <c r="N138" s="41"/>
    </row>
    <row r="139" spans="1:14" ht="12.75">
      <c r="A139" s="34"/>
      <c r="B139" s="34"/>
      <c r="G139" s="40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4"/>
      <c r="G140" s="41"/>
      <c r="H140" s="41"/>
      <c r="I140" s="41"/>
      <c r="J140" s="41"/>
      <c r="K140" s="41"/>
      <c r="L140" s="41"/>
      <c r="M140" s="41"/>
      <c r="N140" s="41"/>
    </row>
    <row r="141" spans="1:14" ht="12.75">
      <c r="A141" s="34"/>
      <c r="B141" s="34"/>
      <c r="G141" s="41"/>
      <c r="H141" s="41"/>
      <c r="I141" s="41"/>
      <c r="J141" s="41"/>
      <c r="K141" s="41"/>
      <c r="L141" s="41"/>
      <c r="M141" s="41"/>
      <c r="N141" s="41"/>
    </row>
    <row r="142" spans="1:14" ht="12.75">
      <c r="A142" s="34"/>
      <c r="B142" s="34"/>
      <c r="G142" s="41"/>
      <c r="H142" s="41"/>
      <c r="I142" s="41"/>
      <c r="J142" s="41"/>
      <c r="K142" s="41"/>
      <c r="L142" s="41"/>
      <c r="M142" s="41"/>
      <c r="N142" s="41"/>
    </row>
    <row r="143" spans="1:14" ht="12.75">
      <c r="A143" s="34"/>
      <c r="B143" s="34"/>
      <c r="G143" s="40"/>
      <c r="H143" s="40"/>
      <c r="I143" s="40"/>
      <c r="J143" s="40"/>
      <c r="K143" s="40"/>
      <c r="L143" s="40"/>
      <c r="M143" s="40"/>
      <c r="N143" s="40"/>
    </row>
    <row r="144" spans="1:14" ht="12.75">
      <c r="A144" s="34"/>
      <c r="B144" s="34"/>
      <c r="G144" s="41"/>
      <c r="H144" s="41"/>
      <c r="I144" s="41"/>
      <c r="J144" s="41"/>
      <c r="K144" s="41"/>
      <c r="L144" s="41"/>
      <c r="M144" s="41"/>
      <c r="N144" s="41"/>
    </row>
    <row r="145" spans="1:14" ht="12.75">
      <c r="A145" s="34"/>
      <c r="B145" s="34"/>
      <c r="G145" s="41"/>
      <c r="H145" s="41"/>
      <c r="I145" s="41"/>
      <c r="J145" s="41"/>
      <c r="K145" s="41"/>
      <c r="L145" s="41"/>
      <c r="M145" s="41"/>
      <c r="N145" s="41"/>
    </row>
    <row r="146" spans="1:14" ht="12.75">
      <c r="A146" s="34"/>
      <c r="B146" s="34"/>
      <c r="G146" s="41"/>
      <c r="H146" s="41"/>
      <c r="I146" s="41"/>
      <c r="J146" s="41"/>
      <c r="K146" s="41"/>
      <c r="L146" s="41"/>
      <c r="M146" s="41"/>
      <c r="N146" s="41"/>
    </row>
    <row r="147" spans="1:14" ht="12.75">
      <c r="A147" s="34"/>
      <c r="B147" s="34"/>
      <c r="G147" s="40"/>
      <c r="H147" s="40"/>
      <c r="I147" s="40"/>
      <c r="J147" s="40"/>
      <c r="K147" s="40"/>
      <c r="L147" s="40"/>
      <c r="M147" s="40"/>
      <c r="N147" s="40"/>
    </row>
    <row r="148" spans="1:14" ht="12.75">
      <c r="A148" s="34"/>
      <c r="B148" s="34"/>
      <c r="G148" s="41"/>
      <c r="H148" s="41"/>
      <c r="I148" s="41"/>
      <c r="J148" s="41"/>
      <c r="K148" s="41"/>
      <c r="L148" s="41"/>
      <c r="M148" s="41"/>
      <c r="N148" s="41"/>
    </row>
    <row r="149" spans="1:14" ht="12.75">
      <c r="A149" s="34"/>
      <c r="B149" s="34"/>
      <c r="G149" s="41"/>
      <c r="H149" s="41"/>
      <c r="I149" s="41"/>
      <c r="J149" s="41"/>
      <c r="K149" s="41"/>
      <c r="L149" s="41"/>
      <c r="M149" s="41"/>
      <c r="N149" s="41"/>
    </row>
    <row r="150" spans="1:14" ht="12.75">
      <c r="A150" s="34"/>
      <c r="B150" s="34"/>
      <c r="G150" s="41"/>
      <c r="H150" s="41"/>
      <c r="I150" s="41"/>
      <c r="J150" s="41"/>
      <c r="K150" s="41"/>
      <c r="L150" s="41"/>
      <c r="M150" s="41"/>
      <c r="N150" s="41"/>
    </row>
    <row r="151" spans="1:14" ht="12.75">
      <c r="A151" s="34"/>
      <c r="B151" s="34"/>
      <c r="G151" s="40"/>
      <c r="H151" s="40"/>
      <c r="I151" s="40"/>
      <c r="J151" s="40"/>
      <c r="K151" s="40"/>
      <c r="L151" s="40"/>
      <c r="M151" s="40"/>
      <c r="N151" s="40"/>
    </row>
    <row r="152" spans="1:14" ht="12.75">
      <c r="A152" s="34"/>
      <c r="B152" s="34"/>
      <c r="G152" s="41"/>
      <c r="H152" s="41"/>
      <c r="I152" s="41"/>
      <c r="J152" s="41"/>
      <c r="K152" s="41"/>
      <c r="L152" s="41"/>
      <c r="M152" s="41"/>
      <c r="N152" s="41"/>
    </row>
    <row r="153" spans="1:14" ht="12.75">
      <c r="A153" s="34"/>
      <c r="B153" s="34"/>
      <c r="G153" s="41"/>
      <c r="H153" s="41"/>
      <c r="I153" s="41"/>
      <c r="J153" s="41"/>
      <c r="K153" s="41"/>
      <c r="L153" s="41"/>
      <c r="M153" s="41"/>
      <c r="N153" s="41"/>
    </row>
    <row r="154" spans="1:14" ht="12.75">
      <c r="A154" s="34"/>
      <c r="B154" s="34"/>
      <c r="G154" s="41"/>
      <c r="H154" s="41"/>
      <c r="I154" s="41"/>
      <c r="J154" s="41"/>
      <c r="K154" s="41"/>
      <c r="L154" s="41"/>
      <c r="M154" s="41"/>
      <c r="N154" s="41"/>
    </row>
    <row r="155" spans="1:14" ht="12.75">
      <c r="A155" s="34"/>
      <c r="B155" s="34"/>
      <c r="G155" s="40"/>
      <c r="H155" s="40"/>
      <c r="I155" s="40"/>
      <c r="J155" s="40"/>
      <c r="K155" s="40"/>
      <c r="L155" s="40"/>
      <c r="M155" s="40"/>
      <c r="N155" s="40"/>
    </row>
    <row r="156" spans="1:14" ht="12.75">
      <c r="A156" s="34"/>
      <c r="B156" s="34"/>
      <c r="G156" s="41"/>
      <c r="H156" s="41"/>
      <c r="I156" s="41"/>
      <c r="J156" s="41"/>
      <c r="K156" s="41"/>
      <c r="L156" s="41"/>
      <c r="M156" s="41"/>
      <c r="N156" s="41"/>
    </row>
    <row r="157" spans="1:14" ht="12.75">
      <c r="A157" s="34"/>
      <c r="B157" s="34"/>
      <c r="G157" s="41"/>
      <c r="H157" s="41"/>
      <c r="I157" s="41"/>
      <c r="J157" s="41"/>
      <c r="K157" s="41"/>
      <c r="L157" s="41"/>
      <c r="M157" s="41"/>
      <c r="N157" s="41"/>
    </row>
    <row r="158" spans="1:14" ht="12.75">
      <c r="A158" s="34"/>
      <c r="B158" s="34"/>
      <c r="G158" s="41"/>
      <c r="H158" s="41"/>
      <c r="I158" s="41"/>
      <c r="J158" s="41"/>
      <c r="K158" s="41"/>
      <c r="L158" s="41"/>
      <c r="M158" s="41"/>
      <c r="N158" s="41"/>
    </row>
    <row r="159" spans="1:14" ht="12.75">
      <c r="A159" s="34"/>
      <c r="B159" s="34"/>
      <c r="G159" s="40"/>
      <c r="H159" s="40"/>
      <c r="I159" s="40"/>
      <c r="J159" s="40"/>
      <c r="K159" s="40"/>
      <c r="L159" s="40"/>
      <c r="M159" s="40"/>
      <c r="N159" s="40"/>
    </row>
    <row r="160" spans="1:14" ht="12.75">
      <c r="A160" s="34"/>
      <c r="B160" s="34"/>
      <c r="G160" s="41"/>
      <c r="H160" s="41"/>
      <c r="I160" s="41"/>
      <c r="J160" s="41"/>
      <c r="K160" s="41"/>
      <c r="L160" s="41"/>
      <c r="M160" s="41"/>
      <c r="N160" s="41"/>
    </row>
    <row r="161" spans="1:14" ht="12.75">
      <c r="A161" s="34"/>
      <c r="B161" s="34"/>
      <c r="G161" s="41"/>
      <c r="H161" s="41"/>
      <c r="I161" s="41"/>
      <c r="J161" s="41"/>
      <c r="K161" s="41"/>
      <c r="L161" s="41"/>
      <c r="M161" s="41"/>
      <c r="N161" s="41"/>
    </row>
    <row r="162" spans="1:14" ht="12.75">
      <c r="A162" s="34"/>
      <c r="B162" s="34"/>
      <c r="G162" s="41"/>
      <c r="H162" s="41"/>
      <c r="I162" s="41"/>
      <c r="J162" s="41"/>
      <c r="K162" s="41"/>
      <c r="L162" s="41"/>
      <c r="M162" s="41"/>
      <c r="N162" s="41"/>
    </row>
    <row r="163" spans="1:14" ht="12.75">
      <c r="A163" s="34"/>
      <c r="B163" s="34"/>
      <c r="G163" s="40"/>
      <c r="H163" s="40"/>
      <c r="I163" s="40"/>
      <c r="J163" s="40"/>
      <c r="K163" s="40"/>
      <c r="L163" s="40"/>
      <c r="M163" s="40"/>
      <c r="N163" s="40"/>
    </row>
    <row r="164" spans="1:14" ht="12.75">
      <c r="A164" s="34"/>
      <c r="B164" s="34"/>
      <c r="G164" s="41"/>
      <c r="H164" s="41"/>
      <c r="I164" s="41"/>
      <c r="J164" s="41"/>
      <c r="K164" s="41"/>
      <c r="L164" s="41"/>
      <c r="M164" s="41"/>
      <c r="N164" s="41"/>
    </row>
    <row r="165" spans="7:14" ht="12.75">
      <c r="G165" s="41"/>
      <c r="H165" s="41"/>
      <c r="I165" s="41"/>
      <c r="J165" s="41"/>
      <c r="K165" s="41"/>
      <c r="L165" s="41"/>
      <c r="M165" s="41"/>
      <c r="N165" s="41"/>
    </row>
    <row r="166" spans="7:14" ht="12.75">
      <c r="G166" s="41"/>
      <c r="H166" s="41"/>
      <c r="I166" s="41"/>
      <c r="J166" s="41"/>
      <c r="K166" s="41"/>
      <c r="L166" s="41"/>
      <c r="M166" s="41"/>
      <c r="N166" s="41"/>
    </row>
    <row r="167" spans="7:14" ht="12.75">
      <c r="G167" s="40"/>
      <c r="H167" s="40"/>
      <c r="I167" s="40"/>
      <c r="J167" s="40"/>
      <c r="K167" s="40"/>
      <c r="L167" s="40"/>
      <c r="M167" s="40"/>
      <c r="N167" s="40"/>
    </row>
    <row r="168" spans="7:14" ht="12.75">
      <c r="G168" s="41"/>
      <c r="H168" s="41"/>
      <c r="I168" s="41"/>
      <c r="J168" s="41"/>
      <c r="K168" s="41"/>
      <c r="L168" s="41"/>
      <c r="M168" s="41"/>
      <c r="N168" s="41"/>
    </row>
    <row r="169" spans="7:14" ht="12.75">
      <c r="G169" s="41"/>
      <c r="H169" s="41"/>
      <c r="I169" s="41"/>
      <c r="J169" s="41"/>
      <c r="K169" s="41"/>
      <c r="L169" s="41"/>
      <c r="M169" s="41"/>
      <c r="N169" s="41"/>
    </row>
    <row r="170" spans="7:14" ht="12.75">
      <c r="G170" s="41"/>
      <c r="H170" s="41"/>
      <c r="I170" s="41"/>
      <c r="J170" s="41"/>
      <c r="K170" s="41"/>
      <c r="L170" s="41"/>
      <c r="M170" s="41"/>
      <c r="N170" s="41"/>
    </row>
    <row r="171" spans="7:14" ht="12.75">
      <c r="G171" s="40"/>
      <c r="H171" s="40"/>
      <c r="I171" s="40"/>
      <c r="J171" s="40"/>
      <c r="K171" s="40"/>
      <c r="L171" s="40"/>
      <c r="M171" s="40"/>
      <c r="N171" s="40"/>
    </row>
    <row r="172" spans="7:14" ht="12.75">
      <c r="G172" s="41"/>
      <c r="H172" s="41"/>
      <c r="I172" s="41"/>
      <c r="J172" s="41"/>
      <c r="K172" s="41"/>
      <c r="L172" s="41"/>
      <c r="M172" s="41"/>
      <c r="N172" s="41"/>
    </row>
    <row r="173" spans="7:14" ht="12.75">
      <c r="G173" s="41"/>
      <c r="H173" s="41"/>
      <c r="I173" s="41"/>
      <c r="J173" s="41"/>
      <c r="K173" s="41"/>
      <c r="L173" s="41"/>
      <c r="M173" s="41"/>
      <c r="N173" s="41"/>
    </row>
    <row r="174" spans="7:14" ht="12.75">
      <c r="G174" s="41"/>
      <c r="H174" s="41"/>
      <c r="I174" s="41"/>
      <c r="J174" s="41"/>
      <c r="K174" s="41"/>
      <c r="L174" s="41"/>
      <c r="M174" s="41"/>
      <c r="N174" s="41"/>
    </row>
    <row r="175" spans="7:14" ht="12.75">
      <c r="G175" s="40"/>
      <c r="H175" s="40"/>
      <c r="I175" s="40"/>
      <c r="J175" s="40"/>
      <c r="K175" s="40"/>
      <c r="L175" s="40"/>
      <c r="M175" s="40"/>
      <c r="N175" s="40"/>
    </row>
    <row r="176" spans="7:14" ht="12.75">
      <c r="G176" s="41"/>
      <c r="H176" s="41"/>
      <c r="I176" s="41"/>
      <c r="J176" s="41"/>
      <c r="K176" s="41"/>
      <c r="L176" s="41"/>
      <c r="M176" s="41"/>
      <c r="N176" s="41"/>
    </row>
    <row r="177" spans="7:14" ht="12.75">
      <c r="G177" s="41"/>
      <c r="H177" s="41"/>
      <c r="I177" s="41"/>
      <c r="J177" s="41"/>
      <c r="K177" s="41"/>
      <c r="L177" s="41"/>
      <c r="M177" s="41"/>
      <c r="N177" s="41"/>
    </row>
    <row r="178" spans="7:14" ht="12.75">
      <c r="G178" s="41"/>
      <c r="H178" s="41"/>
      <c r="I178" s="41"/>
      <c r="J178" s="41"/>
      <c r="K178" s="41"/>
      <c r="L178" s="41"/>
      <c r="M178" s="41"/>
      <c r="N178" s="41"/>
    </row>
    <row r="179" spans="7:14" ht="12.75">
      <c r="G179" s="40"/>
      <c r="H179" s="40"/>
      <c r="I179" s="40"/>
      <c r="J179" s="40"/>
      <c r="K179" s="40"/>
      <c r="L179" s="40"/>
      <c r="M179" s="40"/>
      <c r="N179" s="40"/>
    </row>
    <row r="180" spans="7:14" ht="12.75">
      <c r="G180" s="41"/>
      <c r="H180" s="41"/>
      <c r="I180" s="41"/>
      <c r="J180" s="41"/>
      <c r="K180" s="41"/>
      <c r="L180" s="41"/>
      <c r="M180" s="41"/>
      <c r="N180" s="41"/>
    </row>
    <row r="181" spans="7:14" ht="12.75">
      <c r="G181" s="41"/>
      <c r="H181" s="41"/>
      <c r="I181" s="41"/>
      <c r="J181" s="41"/>
      <c r="K181" s="41"/>
      <c r="L181" s="41"/>
      <c r="M181" s="41"/>
      <c r="N181" s="41"/>
    </row>
    <row r="182" spans="7:14" ht="12.75">
      <c r="G182" s="41"/>
      <c r="H182" s="41"/>
      <c r="I182" s="41"/>
      <c r="J182" s="41"/>
      <c r="K182" s="41"/>
      <c r="L182" s="41"/>
      <c r="M182" s="41"/>
      <c r="N182" s="41"/>
    </row>
    <row r="183" spans="7:14" ht="12.75">
      <c r="G183" s="40"/>
      <c r="H183" s="40"/>
      <c r="I183" s="40"/>
      <c r="J183" s="40"/>
      <c r="K183" s="40"/>
      <c r="L183" s="40"/>
      <c r="M183" s="40"/>
      <c r="N183" s="40"/>
    </row>
    <row r="184" spans="7:14" ht="12.75">
      <c r="G184" s="41"/>
      <c r="H184" s="41"/>
      <c r="I184" s="41"/>
      <c r="J184" s="41"/>
      <c r="K184" s="41"/>
      <c r="L184" s="41"/>
      <c r="M184" s="41"/>
      <c r="N184" s="41"/>
    </row>
    <row r="185" spans="7:14" ht="12.75">
      <c r="G185" s="41"/>
      <c r="H185" s="41"/>
      <c r="I185" s="41"/>
      <c r="J185" s="41"/>
      <c r="K185" s="41"/>
      <c r="L185" s="41"/>
      <c r="M185" s="41"/>
      <c r="N185" s="41"/>
    </row>
    <row r="186" spans="7:14" ht="12.75">
      <c r="G186" s="41"/>
      <c r="H186" s="41"/>
      <c r="I186" s="41"/>
      <c r="J186" s="41"/>
      <c r="K186" s="41"/>
      <c r="L186" s="41"/>
      <c r="M186" s="41"/>
      <c r="N186" s="41"/>
    </row>
    <row r="187" spans="7:14" ht="12.75">
      <c r="G187" s="40"/>
      <c r="H187" s="40"/>
      <c r="I187" s="40"/>
      <c r="J187" s="40"/>
      <c r="K187" s="40"/>
      <c r="L187" s="40"/>
      <c r="M187" s="40"/>
      <c r="N187" s="40"/>
    </row>
    <row r="188" spans="7:14" ht="12.75">
      <c r="G188" s="41"/>
      <c r="H188" s="41"/>
      <c r="I188" s="41"/>
      <c r="J188" s="41"/>
      <c r="K188" s="41"/>
      <c r="L188" s="41"/>
      <c r="M188" s="41"/>
      <c r="N188" s="41"/>
    </row>
    <row r="189" spans="7:14" ht="12.75">
      <c r="G189" s="41"/>
      <c r="H189" s="41"/>
      <c r="I189" s="41"/>
      <c r="J189" s="41"/>
      <c r="K189" s="41"/>
      <c r="L189" s="41"/>
      <c r="M189" s="41"/>
      <c r="N189" s="41"/>
    </row>
    <row r="190" spans="7:14" ht="12.75">
      <c r="G190" s="41"/>
      <c r="H190" s="41"/>
      <c r="I190" s="41"/>
      <c r="J190" s="41"/>
      <c r="K190" s="41"/>
      <c r="L190" s="41"/>
      <c r="M190" s="41"/>
      <c r="N190" s="41"/>
    </row>
    <row r="191" spans="7:14" ht="12.75">
      <c r="G191" s="40"/>
      <c r="H191" s="40"/>
      <c r="I191" s="40"/>
      <c r="J191" s="40"/>
      <c r="K191" s="40"/>
      <c r="L191" s="40"/>
      <c r="M191" s="40"/>
      <c r="N191" s="40"/>
    </row>
    <row r="192" spans="7:14" ht="12.75">
      <c r="G192" s="41"/>
      <c r="H192" s="41"/>
      <c r="I192" s="41"/>
      <c r="J192" s="41"/>
      <c r="K192" s="41"/>
      <c r="L192" s="41"/>
      <c r="M192" s="41"/>
      <c r="N192" s="41"/>
    </row>
    <row r="193" spans="7:14" ht="12.75">
      <c r="G193" s="41"/>
      <c r="H193" s="41"/>
      <c r="I193" s="41"/>
      <c r="J193" s="41"/>
      <c r="K193" s="41"/>
      <c r="L193" s="41"/>
      <c r="M193" s="41"/>
      <c r="N193" s="41"/>
    </row>
    <row r="194" spans="7:14" ht="12.75">
      <c r="G194" s="41"/>
      <c r="H194" s="41"/>
      <c r="I194" s="41"/>
      <c r="J194" s="41"/>
      <c r="K194" s="41"/>
      <c r="L194" s="41"/>
      <c r="M194" s="41"/>
      <c r="N194" s="41"/>
    </row>
    <row r="195" spans="7:14" ht="12.75">
      <c r="G195" s="40"/>
      <c r="H195" s="40"/>
      <c r="I195" s="40"/>
      <c r="J195" s="40"/>
      <c r="K195" s="40"/>
      <c r="L195" s="40"/>
      <c r="M195" s="40"/>
      <c r="N195" s="40"/>
    </row>
    <row r="196" spans="7:14" ht="12.75">
      <c r="G196" s="41"/>
      <c r="H196" s="41"/>
      <c r="I196" s="41"/>
      <c r="J196" s="41"/>
      <c r="K196" s="41"/>
      <c r="L196" s="41"/>
      <c r="M196" s="41"/>
      <c r="N196" s="41"/>
    </row>
    <row r="197" spans="7:14" ht="12.75">
      <c r="G197" s="41"/>
      <c r="H197" s="41"/>
      <c r="I197" s="41"/>
      <c r="J197" s="41"/>
      <c r="K197" s="41"/>
      <c r="L197" s="41"/>
      <c r="M197" s="41"/>
      <c r="N197" s="41"/>
    </row>
    <row r="198" spans="7:14" ht="12.75">
      <c r="G198" s="41"/>
      <c r="H198" s="41"/>
      <c r="I198" s="41"/>
      <c r="J198" s="41"/>
      <c r="K198" s="41"/>
      <c r="L198" s="41"/>
      <c r="M198" s="41"/>
      <c r="N198" s="41"/>
    </row>
    <row r="199" spans="7:14" ht="12.75">
      <c r="G199" s="40"/>
      <c r="H199" s="40"/>
      <c r="I199" s="40"/>
      <c r="J199" s="40"/>
      <c r="K199" s="40"/>
      <c r="L199" s="40"/>
      <c r="M199" s="40"/>
      <c r="N199" s="40"/>
    </row>
    <row r="200" spans="7:14" ht="12.75">
      <c r="G200" s="41"/>
      <c r="H200" s="41"/>
      <c r="I200" s="41"/>
      <c r="J200" s="41"/>
      <c r="K200" s="41"/>
      <c r="L200" s="41"/>
      <c r="M200" s="41"/>
      <c r="N200" s="41"/>
    </row>
    <row r="201" spans="7:14" ht="12.75">
      <c r="G201" s="41"/>
      <c r="H201" s="41"/>
      <c r="I201" s="41"/>
      <c r="J201" s="41"/>
      <c r="K201" s="41"/>
      <c r="L201" s="41"/>
      <c r="M201" s="41"/>
      <c r="N201" s="41"/>
    </row>
    <row r="202" spans="7:14" ht="12.75">
      <c r="G202" s="34"/>
      <c r="H202" s="34"/>
      <c r="I202" s="34"/>
      <c r="J202" s="34"/>
      <c r="K202" s="34"/>
      <c r="L202" s="34"/>
      <c r="M202" s="34"/>
      <c r="N202" s="34"/>
    </row>
    <row r="203" spans="7:14" ht="12.75">
      <c r="G203" s="34"/>
      <c r="H203" s="34"/>
      <c r="I203" s="34"/>
      <c r="J203" s="34"/>
      <c r="K203" s="34"/>
      <c r="L203" s="34"/>
      <c r="M203" s="34"/>
      <c r="N203" s="34"/>
    </row>
    <row r="204" spans="7:14" ht="12.75">
      <c r="G204" s="34"/>
      <c r="H204" s="34"/>
      <c r="I204" s="34"/>
      <c r="J204" s="34"/>
      <c r="K204" s="34"/>
      <c r="L204" s="34"/>
      <c r="M204" s="34"/>
      <c r="N204" s="34"/>
    </row>
    <row r="205" spans="7:14" ht="12.75">
      <c r="G205" s="34"/>
      <c r="H205" s="34"/>
      <c r="I205" s="34"/>
      <c r="J205" s="34"/>
      <c r="K205" s="34"/>
      <c r="L205" s="34"/>
      <c r="M205" s="34"/>
      <c r="N205" s="34"/>
    </row>
    <row r="206" spans="7:14" ht="12.75">
      <c r="G206" s="34"/>
      <c r="H206" s="34"/>
      <c r="I206" s="34"/>
      <c r="J206" s="34"/>
      <c r="K206" s="34"/>
      <c r="L206" s="34"/>
      <c r="M206" s="34"/>
      <c r="N206" s="34"/>
    </row>
    <row r="207" spans="7:14" ht="12.75">
      <c r="G207" s="34"/>
      <c r="H207" s="34"/>
      <c r="I207" s="34"/>
      <c r="J207" s="34"/>
      <c r="K207" s="34"/>
      <c r="L207" s="34"/>
      <c r="M207" s="34"/>
      <c r="N207" s="34"/>
    </row>
    <row r="208" spans="7:14" ht="12.75">
      <c r="G208" s="34"/>
      <c r="H208" s="34"/>
      <c r="I208" s="34"/>
      <c r="J208" s="34"/>
      <c r="K208" s="34"/>
      <c r="L208" s="34"/>
      <c r="M208" s="34"/>
      <c r="N208" s="34"/>
    </row>
    <row r="209" spans="7:14" ht="12.75">
      <c r="G209" s="34"/>
      <c r="H209" s="34"/>
      <c r="I209" s="34"/>
      <c r="J209" s="34"/>
      <c r="K209" s="34"/>
      <c r="L209" s="34"/>
      <c r="M209" s="34"/>
      <c r="N209" s="34"/>
    </row>
    <row r="210" spans="7:14" ht="12.75">
      <c r="G210" s="34"/>
      <c r="H210" s="34"/>
      <c r="I210" s="34"/>
      <c r="J210" s="34"/>
      <c r="K210" s="34"/>
      <c r="L210" s="34"/>
      <c r="M210" s="34"/>
      <c r="N210" s="34"/>
    </row>
    <row r="211" spans="7:14" ht="12.75">
      <c r="G211" s="34"/>
      <c r="H211" s="34"/>
      <c r="I211" s="34"/>
      <c r="J211" s="34"/>
      <c r="K211" s="34"/>
      <c r="L211" s="34"/>
      <c r="M211" s="34"/>
      <c r="N211" s="34"/>
    </row>
    <row r="212" spans="7:14" ht="12.75">
      <c r="G212" s="34"/>
      <c r="H212" s="34"/>
      <c r="I212" s="34"/>
      <c r="J212" s="34"/>
      <c r="K212" s="34"/>
      <c r="L212" s="34"/>
      <c r="M212" s="34"/>
      <c r="N212" s="34"/>
    </row>
    <row r="213" spans="7:14" ht="12.75">
      <c r="G213" s="34"/>
      <c r="H213" s="34"/>
      <c r="I213" s="34"/>
      <c r="J213" s="34"/>
      <c r="K213" s="34"/>
      <c r="L213" s="34"/>
      <c r="M213" s="34"/>
      <c r="N213" s="34"/>
    </row>
    <row r="214" spans="7:14" ht="12.75">
      <c r="G214" s="34"/>
      <c r="H214" s="34"/>
      <c r="I214" s="34"/>
      <c r="J214" s="34"/>
      <c r="K214" s="34"/>
      <c r="L214" s="34"/>
      <c r="M214" s="34"/>
      <c r="N214" s="34"/>
    </row>
    <row r="215" spans="7:14" ht="12.75">
      <c r="G215" s="34"/>
      <c r="H215" s="34"/>
      <c r="I215" s="34"/>
      <c r="J215" s="34"/>
      <c r="K215" s="34"/>
      <c r="L215" s="34"/>
      <c r="M215" s="34"/>
      <c r="N215" s="34"/>
    </row>
    <row r="216" spans="7:14" ht="12.75">
      <c r="G216" s="34"/>
      <c r="H216" s="34"/>
      <c r="I216" s="34"/>
      <c r="J216" s="34"/>
      <c r="K216" s="34"/>
      <c r="L216" s="34"/>
      <c r="M216" s="34"/>
      <c r="N216" s="34"/>
    </row>
    <row r="217" spans="7:14" ht="12.75">
      <c r="G217" s="34"/>
      <c r="H217" s="34"/>
      <c r="I217" s="34"/>
      <c r="J217" s="34"/>
      <c r="K217" s="34"/>
      <c r="L217" s="34"/>
      <c r="M217" s="34"/>
      <c r="N217" s="34"/>
    </row>
    <row r="218" spans="7:14" ht="12.75">
      <c r="G218" s="34"/>
      <c r="H218" s="34"/>
      <c r="I218" s="34"/>
      <c r="J218" s="34"/>
      <c r="K218" s="34"/>
      <c r="L218" s="34"/>
      <c r="M218" s="34"/>
      <c r="N218" s="34"/>
    </row>
    <row r="219" spans="7:14" ht="12.75">
      <c r="G219" s="34"/>
      <c r="H219" s="34"/>
      <c r="I219" s="34"/>
      <c r="J219" s="34"/>
      <c r="K219" s="34"/>
      <c r="L219" s="34"/>
      <c r="M219" s="34"/>
      <c r="N219" s="34"/>
    </row>
    <row r="220" spans="7:14" ht="12.75">
      <c r="G220" s="34"/>
      <c r="H220" s="34"/>
      <c r="I220" s="34"/>
      <c r="J220" s="34"/>
      <c r="K220" s="34"/>
      <c r="L220" s="34"/>
      <c r="M220" s="34"/>
      <c r="N220" s="34"/>
    </row>
    <row r="221" spans="7:14" ht="12.75">
      <c r="G221" s="34"/>
      <c r="H221" s="34"/>
      <c r="I221" s="34"/>
      <c r="J221" s="34"/>
      <c r="K221" s="34"/>
      <c r="L221" s="34"/>
      <c r="M221" s="34"/>
      <c r="N221" s="34"/>
    </row>
    <row r="222" spans="7:14" ht="12.75">
      <c r="G222" s="34"/>
      <c r="H222" s="34"/>
      <c r="I222" s="34"/>
      <c r="J222" s="34"/>
      <c r="K222" s="34"/>
      <c r="L222" s="34"/>
      <c r="M222" s="34"/>
      <c r="N222" s="34"/>
    </row>
    <row r="223" spans="7:14" ht="12.75">
      <c r="G223" s="34"/>
      <c r="H223" s="34"/>
      <c r="I223" s="34"/>
      <c r="J223" s="34"/>
      <c r="K223" s="34"/>
      <c r="L223" s="34"/>
      <c r="M223" s="34"/>
      <c r="N223" s="34"/>
    </row>
    <row r="224" spans="7:14" ht="12.75">
      <c r="G224" s="34"/>
      <c r="H224" s="34"/>
      <c r="I224" s="34"/>
      <c r="J224" s="34"/>
      <c r="K224" s="34"/>
      <c r="L224" s="34"/>
      <c r="M224" s="34"/>
      <c r="N224" s="34"/>
    </row>
    <row r="225" spans="7:14" ht="12.75">
      <c r="G225" s="34"/>
      <c r="H225" s="34"/>
      <c r="I225" s="34"/>
      <c r="J225" s="34"/>
      <c r="K225" s="34"/>
      <c r="L225" s="34"/>
      <c r="M225" s="34"/>
      <c r="N225" s="34"/>
    </row>
    <row r="226" spans="7:14" ht="12.75">
      <c r="G226" s="34"/>
      <c r="H226" s="34"/>
      <c r="I226" s="34"/>
      <c r="J226" s="34"/>
      <c r="K226" s="34"/>
      <c r="L226" s="34"/>
      <c r="M226" s="34"/>
      <c r="N226" s="34"/>
    </row>
    <row r="227" spans="7:14" ht="12.75">
      <c r="G227" s="34"/>
      <c r="H227" s="34"/>
      <c r="I227" s="34"/>
      <c r="J227" s="34"/>
      <c r="K227" s="34"/>
      <c r="L227" s="34"/>
      <c r="M227" s="34"/>
      <c r="N227" s="34"/>
    </row>
    <row r="228" spans="7:14" ht="12.75">
      <c r="G228" s="34"/>
      <c r="H228" s="34"/>
      <c r="I228" s="34"/>
      <c r="J228" s="34"/>
      <c r="K228" s="34"/>
      <c r="L228" s="34"/>
      <c r="M228" s="34"/>
      <c r="N228" s="34"/>
    </row>
    <row r="229" spans="7:14" ht="12.75">
      <c r="G229" s="34"/>
      <c r="H229" s="34"/>
      <c r="I229" s="34"/>
      <c r="J229" s="34"/>
      <c r="K229" s="34"/>
      <c r="L229" s="34"/>
      <c r="M229" s="34"/>
      <c r="N229" s="34"/>
    </row>
    <row r="230" spans="7:14" ht="12.75">
      <c r="G230" s="34"/>
      <c r="H230" s="34"/>
      <c r="I230" s="34"/>
      <c r="J230" s="34"/>
      <c r="K230" s="34"/>
      <c r="L230" s="34"/>
      <c r="M230" s="34"/>
      <c r="N230" s="34"/>
    </row>
    <row r="231" spans="7:14" ht="12.75">
      <c r="G231" s="34"/>
      <c r="H231" s="34"/>
      <c r="I231" s="34"/>
      <c r="J231" s="34"/>
      <c r="K231" s="34"/>
      <c r="L231" s="34"/>
      <c r="M231" s="34"/>
      <c r="N231" s="34"/>
    </row>
    <row r="232" spans="7:14" ht="12.75">
      <c r="G232" s="34"/>
      <c r="H232" s="34"/>
      <c r="I232" s="34"/>
      <c r="J232" s="34"/>
      <c r="K232" s="34"/>
      <c r="L232" s="34"/>
      <c r="M232" s="34"/>
      <c r="N232" s="34"/>
    </row>
    <row r="233" spans="7:14" ht="12.75">
      <c r="G233" s="34"/>
      <c r="H233" s="34"/>
      <c r="I233" s="34"/>
      <c r="J233" s="34"/>
      <c r="K233" s="34"/>
      <c r="L233" s="34"/>
      <c r="M233" s="34"/>
      <c r="N233" s="34"/>
    </row>
    <row r="234" spans="7:14" ht="12.75">
      <c r="G234" s="34"/>
      <c r="H234" s="34"/>
      <c r="I234" s="34"/>
      <c r="J234" s="34"/>
      <c r="K234" s="34"/>
      <c r="L234" s="34"/>
      <c r="M234" s="34"/>
      <c r="N234" s="34"/>
    </row>
    <row r="235" spans="7:14" ht="12.75">
      <c r="G235" s="34"/>
      <c r="H235" s="34"/>
      <c r="I235" s="34"/>
      <c r="J235" s="34"/>
      <c r="K235" s="34"/>
      <c r="L235" s="34"/>
      <c r="M235" s="34"/>
      <c r="N235" s="34"/>
    </row>
    <row r="236" spans="7:14" ht="12.75">
      <c r="G236" s="34"/>
      <c r="H236" s="34"/>
      <c r="I236" s="34"/>
      <c r="J236" s="34"/>
      <c r="K236" s="34"/>
      <c r="L236" s="34"/>
      <c r="M236" s="34"/>
      <c r="N236" s="34"/>
    </row>
    <row r="237" spans="7:14" ht="12.75">
      <c r="G237" s="34"/>
      <c r="H237" s="34"/>
      <c r="I237" s="34"/>
      <c r="J237" s="34"/>
      <c r="K237" s="34"/>
      <c r="L237" s="34"/>
      <c r="M237" s="34"/>
      <c r="N237" s="34"/>
    </row>
    <row r="238" spans="7:14" ht="12.75">
      <c r="G238" s="34"/>
      <c r="H238" s="34"/>
      <c r="I238" s="34"/>
      <c r="J238" s="34"/>
      <c r="K238" s="34"/>
      <c r="L238" s="34"/>
      <c r="M238" s="34"/>
      <c r="N238" s="34"/>
    </row>
    <row r="239" spans="7:14" ht="12.75">
      <c r="G239" s="34"/>
      <c r="H239" s="34"/>
      <c r="I239" s="34"/>
      <c r="J239" s="34"/>
      <c r="K239" s="34"/>
      <c r="L239" s="34"/>
      <c r="M239" s="34"/>
      <c r="N239" s="34"/>
    </row>
    <row r="240" spans="7:14" ht="12.75">
      <c r="G240" s="34"/>
      <c r="H240" s="34"/>
      <c r="I240" s="34"/>
      <c r="J240" s="34"/>
      <c r="K240" s="34"/>
      <c r="L240" s="34"/>
      <c r="M240" s="34"/>
      <c r="N240" s="34"/>
    </row>
    <row r="241" spans="7:14" ht="12.75">
      <c r="G241" s="34"/>
      <c r="H241" s="34"/>
      <c r="I241" s="34"/>
      <c r="J241" s="34"/>
      <c r="K241" s="34"/>
      <c r="L241" s="34"/>
      <c r="M241" s="34"/>
      <c r="N241" s="34"/>
    </row>
    <row r="242" spans="7:14" ht="12.75">
      <c r="G242" s="34"/>
      <c r="H242" s="34"/>
      <c r="I242" s="34"/>
      <c r="J242" s="34"/>
      <c r="K242" s="34"/>
      <c r="L242" s="34"/>
      <c r="M242" s="34"/>
      <c r="N242" s="34"/>
    </row>
    <row r="243" spans="7:14" ht="12.75">
      <c r="G243" s="34"/>
      <c r="H243" s="34"/>
      <c r="I243" s="34"/>
      <c r="J243" s="34"/>
      <c r="K243" s="34"/>
      <c r="L243" s="34"/>
      <c r="M243" s="34"/>
      <c r="N243" s="34"/>
    </row>
    <row r="244" spans="7:14" ht="12.75">
      <c r="G244" s="34"/>
      <c r="H244" s="34"/>
      <c r="I244" s="34"/>
      <c r="J244" s="34"/>
      <c r="K244" s="34"/>
      <c r="L244" s="34"/>
      <c r="M244" s="34"/>
      <c r="N244" s="34"/>
    </row>
    <row r="245" spans="7:14" ht="12.75">
      <c r="G245" s="34"/>
      <c r="H245" s="34"/>
      <c r="I245" s="34"/>
      <c r="J245" s="34"/>
      <c r="K245" s="34"/>
      <c r="L245" s="34"/>
      <c r="M245" s="34"/>
      <c r="N245" s="34"/>
    </row>
    <row r="246" spans="7:14" ht="12.75">
      <c r="G246" s="34"/>
      <c r="H246" s="34"/>
      <c r="I246" s="34"/>
      <c r="J246" s="34"/>
      <c r="K246" s="34"/>
      <c r="L246" s="34"/>
      <c r="M246" s="34"/>
      <c r="N246" s="34"/>
    </row>
    <row r="247" spans="7:14" ht="12.75">
      <c r="G247" s="34"/>
      <c r="H247" s="34"/>
      <c r="I247" s="34"/>
      <c r="J247" s="34"/>
      <c r="K247" s="34"/>
      <c r="L247" s="34"/>
      <c r="M247" s="34"/>
      <c r="N247" s="34"/>
    </row>
    <row r="248" spans="7:14" ht="12.75">
      <c r="G248" s="34"/>
      <c r="H248" s="34"/>
      <c r="I248" s="34"/>
      <c r="J248" s="34"/>
      <c r="K248" s="34"/>
      <c r="L248" s="34"/>
      <c r="M248" s="34"/>
      <c r="N248" s="34"/>
    </row>
    <row r="249" spans="7:14" ht="12.75">
      <c r="G249" s="34"/>
      <c r="H249" s="34"/>
      <c r="I249" s="34"/>
      <c r="J249" s="34"/>
      <c r="K249" s="34"/>
      <c r="L249" s="34"/>
      <c r="M249" s="34"/>
      <c r="N249" s="34"/>
    </row>
    <row r="250" spans="7:14" ht="12.75">
      <c r="G250" s="34"/>
      <c r="H250" s="34"/>
      <c r="I250" s="34"/>
      <c r="J250" s="34"/>
      <c r="K250" s="34"/>
      <c r="L250" s="34"/>
      <c r="M250" s="34"/>
      <c r="N250" s="34"/>
    </row>
    <row r="251" spans="7:14" ht="12.75">
      <c r="G251" s="34"/>
      <c r="H251" s="34"/>
      <c r="I251" s="34"/>
      <c r="J251" s="34"/>
      <c r="K251" s="34"/>
      <c r="L251" s="34"/>
      <c r="M251" s="34"/>
      <c r="N251" s="34"/>
    </row>
    <row r="252" spans="7:14" ht="12.75">
      <c r="G252" s="34"/>
      <c r="H252" s="34"/>
      <c r="I252" s="34"/>
      <c r="J252" s="34"/>
      <c r="K252" s="34"/>
      <c r="L252" s="34"/>
      <c r="M252" s="34"/>
      <c r="N252" s="34"/>
    </row>
    <row r="253" spans="7:14" ht="12.75">
      <c r="G253" s="34"/>
      <c r="H253" s="34"/>
      <c r="I253" s="34"/>
      <c r="J253" s="34"/>
      <c r="K253" s="34"/>
      <c r="L253" s="34"/>
      <c r="M253" s="34"/>
      <c r="N253" s="34"/>
    </row>
    <row r="254" spans="7:14" ht="12.75">
      <c r="G254" s="34"/>
      <c r="H254" s="34"/>
      <c r="I254" s="34"/>
      <c r="J254" s="34"/>
      <c r="K254" s="34"/>
      <c r="L254" s="34"/>
      <c r="M254" s="34"/>
      <c r="N254" s="34"/>
    </row>
    <row r="255" spans="7:14" ht="12.75">
      <c r="G255" s="34"/>
      <c r="H255" s="34"/>
      <c r="I255" s="34"/>
      <c r="J255" s="34"/>
      <c r="K255" s="34"/>
      <c r="L255" s="34"/>
      <c r="M255" s="34"/>
      <c r="N255" s="34"/>
    </row>
    <row r="256" spans="7:14" ht="12.75">
      <c r="G256" s="34"/>
      <c r="H256" s="34"/>
      <c r="I256" s="34"/>
      <c r="J256" s="34"/>
      <c r="K256" s="34"/>
      <c r="L256" s="34"/>
      <c r="M256" s="34"/>
      <c r="N256" s="34"/>
    </row>
    <row r="257" spans="7:14" ht="12.75">
      <c r="G257" s="34"/>
      <c r="H257" s="34"/>
      <c r="I257" s="34"/>
      <c r="J257" s="34"/>
      <c r="K257" s="34"/>
      <c r="L257" s="34"/>
      <c r="M257" s="34"/>
      <c r="N257" s="34"/>
    </row>
    <row r="258" spans="7:14" ht="12.75">
      <c r="G258" s="34"/>
      <c r="H258" s="34"/>
      <c r="I258" s="34"/>
      <c r="J258" s="34"/>
      <c r="K258" s="34"/>
      <c r="L258" s="34"/>
      <c r="M258" s="34"/>
      <c r="N258" s="34"/>
    </row>
    <row r="259" spans="7:14" ht="12.75">
      <c r="G259" s="34"/>
      <c r="H259" s="34"/>
      <c r="I259" s="34"/>
      <c r="J259" s="34"/>
      <c r="K259" s="34"/>
      <c r="L259" s="34"/>
      <c r="M259" s="34"/>
      <c r="N259" s="34"/>
    </row>
    <row r="260" spans="7:14" ht="12.75">
      <c r="G260" s="34"/>
      <c r="H260" s="34"/>
      <c r="I260" s="34"/>
      <c r="J260" s="34"/>
      <c r="K260" s="34"/>
      <c r="L260" s="34"/>
      <c r="M260" s="34"/>
      <c r="N260" s="34"/>
    </row>
    <row r="261" spans="7:14" ht="12.75">
      <c r="G261" s="34"/>
      <c r="H261" s="34"/>
      <c r="I261" s="34"/>
      <c r="J261" s="34"/>
      <c r="K261" s="34"/>
      <c r="L261" s="34"/>
      <c r="M261" s="34"/>
      <c r="N261" s="34"/>
    </row>
    <row r="262" spans="7:14" ht="12.75">
      <c r="G262" s="34"/>
      <c r="H262" s="34"/>
      <c r="I262" s="34"/>
      <c r="J262" s="34"/>
      <c r="K262" s="34"/>
      <c r="L262" s="34"/>
      <c r="M262" s="34"/>
      <c r="N262" s="34"/>
    </row>
    <row r="263" spans="7:14" ht="12.75">
      <c r="G263" s="34"/>
      <c r="H263" s="34"/>
      <c r="I263" s="34"/>
      <c r="J263" s="34"/>
      <c r="K263" s="34"/>
      <c r="L263" s="34"/>
      <c r="M263" s="34"/>
      <c r="N263" s="34"/>
    </row>
    <row r="264" spans="7:14" ht="12.75">
      <c r="G264" s="34"/>
      <c r="H264" s="34"/>
      <c r="I264" s="34"/>
      <c r="J264" s="34"/>
      <c r="K264" s="34"/>
      <c r="L264" s="34"/>
      <c r="M264" s="34"/>
      <c r="N264" s="34"/>
    </row>
    <row r="265" spans="7:14" ht="12.75">
      <c r="G265" s="34"/>
      <c r="H265" s="34"/>
      <c r="I265" s="34"/>
      <c r="J265" s="34"/>
      <c r="K265" s="34"/>
      <c r="L265" s="34"/>
      <c r="M265" s="34"/>
      <c r="N265" s="34"/>
    </row>
    <row r="266" spans="7:14" ht="12.75">
      <c r="G266" s="34"/>
      <c r="H266" s="34"/>
      <c r="I266" s="34"/>
      <c r="J266" s="34"/>
      <c r="K266" s="34"/>
      <c r="L266" s="34"/>
      <c r="M266" s="34"/>
      <c r="N266" s="34"/>
    </row>
    <row r="267" spans="7:14" ht="12.75">
      <c r="G267" s="34"/>
      <c r="H267" s="34"/>
      <c r="I267" s="34"/>
      <c r="J267" s="34"/>
      <c r="K267" s="34"/>
      <c r="L267" s="34"/>
      <c r="M267" s="34"/>
      <c r="N267" s="34"/>
    </row>
    <row r="268" spans="7:14" ht="12.75">
      <c r="G268" s="34"/>
      <c r="H268" s="34"/>
      <c r="I268" s="34"/>
      <c r="J268" s="34"/>
      <c r="K268" s="34"/>
      <c r="L268" s="34"/>
      <c r="M268" s="34"/>
      <c r="N268" s="34"/>
    </row>
    <row r="269" spans="7:14" ht="12.75">
      <c r="G269" s="34"/>
      <c r="H269" s="34"/>
      <c r="I269" s="34"/>
      <c r="J269" s="34"/>
      <c r="K269" s="34"/>
      <c r="L269" s="34"/>
      <c r="M269" s="34"/>
      <c r="N269" s="34"/>
    </row>
    <row r="270" spans="7:14" ht="12.75">
      <c r="G270" s="34"/>
      <c r="H270" s="34"/>
      <c r="I270" s="34"/>
      <c r="J270" s="34"/>
      <c r="K270" s="34"/>
      <c r="L270" s="34"/>
      <c r="M270" s="34"/>
      <c r="N270" s="34"/>
    </row>
    <row r="271" spans="7:14" ht="12.75">
      <c r="G271" s="34"/>
      <c r="H271" s="34"/>
      <c r="I271" s="34"/>
      <c r="J271" s="34"/>
      <c r="K271" s="34"/>
      <c r="L271" s="34"/>
      <c r="M271" s="34"/>
      <c r="N271" s="34"/>
    </row>
    <row r="272" spans="7:14" ht="12.75">
      <c r="G272" s="34"/>
      <c r="H272" s="34"/>
      <c r="I272" s="34"/>
      <c r="J272" s="34"/>
      <c r="K272" s="34"/>
      <c r="L272" s="34"/>
      <c r="M272" s="34"/>
      <c r="N272" s="34"/>
    </row>
    <row r="273" spans="7:14" ht="12.75">
      <c r="G273" s="34"/>
      <c r="H273" s="34"/>
      <c r="I273" s="34"/>
      <c r="J273" s="34"/>
      <c r="K273" s="34"/>
      <c r="L273" s="34"/>
      <c r="M273" s="34"/>
      <c r="N273" s="34"/>
    </row>
    <row r="274" spans="7:14" ht="12.75">
      <c r="G274" s="34"/>
      <c r="H274" s="34"/>
      <c r="I274" s="34"/>
      <c r="J274" s="34"/>
      <c r="K274" s="34"/>
      <c r="L274" s="34"/>
      <c r="M274" s="34"/>
      <c r="N274" s="34"/>
    </row>
    <row r="275" spans="7:14" ht="12.75">
      <c r="G275" s="34"/>
      <c r="H275" s="34"/>
      <c r="I275" s="34"/>
      <c r="J275" s="34"/>
      <c r="K275" s="34"/>
      <c r="L275" s="34"/>
      <c r="M275" s="34"/>
      <c r="N275" s="34"/>
    </row>
    <row r="276" spans="7:14" ht="12.75">
      <c r="G276" s="34"/>
      <c r="H276" s="34"/>
      <c r="I276" s="34"/>
      <c r="J276" s="34"/>
      <c r="K276" s="34"/>
      <c r="L276" s="34"/>
      <c r="M276" s="34"/>
      <c r="N276" s="34"/>
    </row>
    <row r="277" spans="7:14" ht="12.75">
      <c r="G277" s="34"/>
      <c r="H277" s="34"/>
      <c r="I277" s="34"/>
      <c r="J277" s="34"/>
      <c r="K277" s="34"/>
      <c r="L277" s="34"/>
      <c r="M277" s="34"/>
      <c r="N277" s="34"/>
    </row>
    <row r="278" spans="7:14" ht="12.75">
      <c r="G278" s="34"/>
      <c r="H278" s="34"/>
      <c r="I278" s="34"/>
      <c r="J278" s="34"/>
      <c r="K278" s="34"/>
      <c r="L278" s="34"/>
      <c r="M278" s="34"/>
      <c r="N278" s="34"/>
    </row>
    <row r="279" spans="7:14" ht="12.75">
      <c r="G279" s="34"/>
      <c r="H279" s="34"/>
      <c r="I279" s="34"/>
      <c r="J279" s="34"/>
      <c r="K279" s="34"/>
      <c r="L279" s="34"/>
      <c r="M279" s="34"/>
      <c r="N279" s="34"/>
    </row>
    <row r="280" spans="7:14" ht="12.75">
      <c r="G280" s="34"/>
      <c r="H280" s="34"/>
      <c r="I280" s="34"/>
      <c r="J280" s="34"/>
      <c r="K280" s="34"/>
      <c r="L280" s="34"/>
      <c r="M280" s="34"/>
      <c r="N280" s="34"/>
    </row>
    <row r="281" spans="7:14" ht="12.75">
      <c r="G281" s="34"/>
      <c r="H281" s="34"/>
      <c r="I281" s="34"/>
      <c r="J281" s="34"/>
      <c r="K281" s="34"/>
      <c r="L281" s="34"/>
      <c r="M281" s="34"/>
      <c r="N281" s="34"/>
    </row>
    <row r="282" spans="7:14" ht="12.75">
      <c r="G282" s="34"/>
      <c r="H282" s="34"/>
      <c r="I282" s="34"/>
      <c r="J282" s="34"/>
      <c r="K282" s="34"/>
      <c r="L282" s="34"/>
      <c r="M282" s="34"/>
      <c r="N282" s="34"/>
    </row>
  </sheetData>
  <mergeCells count="91">
    <mergeCell ref="B98:D98"/>
    <mergeCell ref="B99:D99"/>
    <mergeCell ref="B100:D100"/>
    <mergeCell ref="B94:D94"/>
    <mergeCell ref="B95:D95"/>
    <mergeCell ref="B96:D96"/>
    <mergeCell ref="B97:D97"/>
    <mergeCell ref="B88:D88"/>
    <mergeCell ref="B89:D89"/>
    <mergeCell ref="B90:D90"/>
    <mergeCell ref="B93:D93"/>
    <mergeCell ref="B84:D84"/>
    <mergeCell ref="B85:D85"/>
    <mergeCell ref="B86:D86"/>
    <mergeCell ref="B87:D87"/>
    <mergeCell ref="B78:D78"/>
    <mergeCell ref="B81:D81"/>
    <mergeCell ref="B82:D82"/>
    <mergeCell ref="B83:D83"/>
    <mergeCell ref="B74:D74"/>
    <mergeCell ref="B75:D75"/>
    <mergeCell ref="B76:D76"/>
    <mergeCell ref="B77:D77"/>
    <mergeCell ref="B69:D69"/>
    <mergeCell ref="B70:D70"/>
    <mergeCell ref="B71:D71"/>
    <mergeCell ref="B72:D72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E7:E8"/>
    <mergeCell ref="F7:P7"/>
    <mergeCell ref="B9:D9"/>
    <mergeCell ref="B10:D10"/>
    <mergeCell ref="N1:P1"/>
    <mergeCell ref="J3:P3"/>
    <mergeCell ref="N2:P2"/>
    <mergeCell ref="E6:P6"/>
  </mergeCells>
  <printOptions/>
  <pageMargins left="0.95" right="0.48" top="0.21" bottom="0.27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Duma2</cp:lastModifiedBy>
  <cp:lastPrinted>2013-12-25T05:27:57Z</cp:lastPrinted>
  <dcterms:created xsi:type="dcterms:W3CDTF">1996-10-08T23:32:33Z</dcterms:created>
  <dcterms:modified xsi:type="dcterms:W3CDTF">2013-12-25T05:28:00Z</dcterms:modified>
  <cp:category/>
  <cp:version/>
  <cp:contentType/>
  <cp:contentStatus/>
</cp:coreProperties>
</file>