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573334CE-F6A5-4778-A468-0B4001275E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Print_Titles" localSheetId="0">'1'!$6:$7</definedName>
    <definedName name="_xlnm.Print_Area" localSheetId="0">'1'!$A$1:$I$82</definedName>
  </definedNames>
  <calcPr calcId="191029" refMode="R1C1"/>
</workbook>
</file>

<file path=xl/calcChain.xml><?xml version="1.0" encoding="utf-8"?>
<calcChain xmlns="http://schemas.openxmlformats.org/spreadsheetml/2006/main">
  <c r="I40" i="3" l="1"/>
  <c r="H40" i="3"/>
  <c r="H27" i="3"/>
  <c r="I16" i="3"/>
  <c r="F75" i="3" l="1"/>
  <c r="F78" i="3" l="1"/>
  <c r="F74" i="3"/>
  <c r="F77" i="3"/>
  <c r="F72" i="3"/>
  <c r="F70" i="3"/>
  <c r="F69" i="3" s="1"/>
  <c r="F76" i="3" l="1"/>
  <c r="F81" i="3" s="1"/>
  <c r="I57" i="3"/>
  <c r="I56" i="3" s="1"/>
  <c r="I29" i="3"/>
  <c r="D48" i="3"/>
  <c r="H49" i="3" l="1"/>
  <c r="I48" i="3"/>
  <c r="I33" i="3"/>
  <c r="H33" i="3"/>
  <c r="H42" i="3"/>
  <c r="E49" i="3" l="1"/>
  <c r="F49" i="3" s="1"/>
  <c r="H48" i="3"/>
  <c r="H57" i="3"/>
  <c r="H56" i="3" s="1"/>
  <c r="I46" i="3" l="1"/>
  <c r="H46" i="3"/>
  <c r="I39" i="3"/>
  <c r="I44" i="3"/>
  <c r="I43" i="3"/>
  <c r="I28" i="3"/>
  <c r="E11" i="3" l="1"/>
  <c r="D56" i="3"/>
  <c r="E59" i="3"/>
  <c r="F59" i="3" s="1"/>
  <c r="I64" i="3" l="1"/>
  <c r="H64" i="3"/>
  <c r="D64" i="3"/>
  <c r="E63" i="3"/>
  <c r="F63" i="3" s="1"/>
  <c r="E62" i="3"/>
  <c r="F62" i="3" s="1"/>
  <c r="E61" i="3"/>
  <c r="F61" i="3" s="1"/>
  <c r="I60" i="3"/>
  <c r="H60" i="3"/>
  <c r="D60" i="3"/>
  <c r="E58" i="3"/>
  <c r="F58" i="3" s="1"/>
  <c r="H51" i="3"/>
  <c r="E53" i="3"/>
  <c r="F53" i="3" s="1"/>
  <c r="E52" i="3"/>
  <c r="F52" i="3" s="1"/>
  <c r="D51" i="3"/>
  <c r="E50" i="3"/>
  <c r="E47" i="3"/>
  <c r="F47" i="3" s="1"/>
  <c r="E46" i="3"/>
  <c r="I45" i="3"/>
  <c r="D45" i="3"/>
  <c r="E44" i="3"/>
  <c r="F44" i="3" s="1"/>
  <c r="E42" i="3"/>
  <c r="F42" i="3" s="1"/>
  <c r="E39" i="3"/>
  <c r="I38" i="3"/>
  <c r="D38" i="3"/>
  <c r="E37" i="3"/>
  <c r="E36" i="3"/>
  <c r="F36" i="3" s="1"/>
  <c r="I35" i="3"/>
  <c r="H35" i="3"/>
  <c r="D35" i="3"/>
  <c r="E34" i="3"/>
  <c r="F34" i="3" s="1"/>
  <c r="I30" i="3"/>
  <c r="E32" i="3"/>
  <c r="F32" i="3" s="1"/>
  <c r="E31" i="3"/>
  <c r="F31" i="3" s="1"/>
  <c r="D30" i="3"/>
  <c r="E28" i="3"/>
  <c r="F28" i="3" s="1"/>
  <c r="E26" i="3"/>
  <c r="F26" i="3" s="1"/>
  <c r="E25" i="3"/>
  <c r="F25" i="3" s="1"/>
  <c r="E24" i="3"/>
  <c r="F24" i="3" s="1"/>
  <c r="E23" i="3"/>
  <c r="F23" i="3" s="1"/>
  <c r="D22" i="3"/>
  <c r="E21" i="3"/>
  <c r="F21" i="3" s="1"/>
  <c r="E20" i="3"/>
  <c r="F20" i="3" s="1"/>
  <c r="E19" i="3"/>
  <c r="E18" i="3"/>
  <c r="F18" i="3" s="1"/>
  <c r="I17" i="3"/>
  <c r="H17" i="3"/>
  <c r="D17" i="3"/>
  <c r="E16" i="3"/>
  <c r="F16" i="3" s="1"/>
  <c r="H8" i="3"/>
  <c r="E15" i="3"/>
  <c r="E14" i="3"/>
  <c r="F14" i="3" s="1"/>
  <c r="E13" i="3"/>
  <c r="F13" i="3" s="1"/>
  <c r="E12" i="3"/>
  <c r="F12" i="3" s="1"/>
  <c r="F11" i="3"/>
  <c r="E10" i="3"/>
  <c r="F10" i="3" s="1"/>
  <c r="E9" i="3"/>
  <c r="F9" i="3" s="1"/>
  <c r="D8" i="3"/>
  <c r="F50" i="3" l="1"/>
  <c r="F48" i="3" s="1"/>
  <c r="E48" i="3"/>
  <c r="F15" i="3"/>
  <c r="F8" i="3" s="1"/>
  <c r="E8" i="3"/>
  <c r="I8" i="3"/>
  <c r="E65" i="3"/>
  <c r="F65" i="3" s="1"/>
  <c r="F64" i="3" s="1"/>
  <c r="D66" i="3"/>
  <c r="E35" i="3"/>
  <c r="E27" i="3"/>
  <c r="F27" i="3" s="1"/>
  <c r="I22" i="3"/>
  <c r="E33" i="3"/>
  <c r="F33" i="3" s="1"/>
  <c r="F30" i="3" s="1"/>
  <c r="E57" i="3"/>
  <c r="E17" i="3"/>
  <c r="H38" i="3"/>
  <c r="H45" i="3"/>
  <c r="F19" i="3"/>
  <c r="E29" i="3"/>
  <c r="F29" i="3" s="1"/>
  <c r="H30" i="3"/>
  <c r="F37" i="3"/>
  <c r="F35" i="3" s="1"/>
  <c r="H22" i="3"/>
  <c r="F60" i="3"/>
  <c r="E40" i="3"/>
  <c r="F40" i="3" s="1"/>
  <c r="E43" i="3"/>
  <c r="F43" i="3" s="1"/>
  <c r="E54" i="3"/>
  <c r="F54" i="3" s="1"/>
  <c r="I51" i="3"/>
  <c r="F39" i="3"/>
  <c r="E45" i="3"/>
  <c r="F46" i="3"/>
  <c r="F45" i="3" s="1"/>
  <c r="E55" i="3"/>
  <c r="F55" i="3" s="1"/>
  <c r="E60" i="3"/>
  <c r="F51" i="3" l="1"/>
  <c r="F57" i="3"/>
  <c r="F56" i="3" s="1"/>
  <c r="E56" i="3"/>
  <c r="E22" i="3"/>
  <c r="F22" i="3"/>
  <c r="I66" i="3"/>
  <c r="E30" i="3"/>
  <c r="E64" i="3"/>
  <c r="H66" i="3"/>
  <c r="F17" i="3"/>
  <c r="F38" i="3"/>
  <c r="E38" i="3"/>
  <c r="E51" i="3"/>
  <c r="F66" i="3" l="1"/>
  <c r="E66" i="3"/>
</calcChain>
</file>

<file path=xl/sharedStrings.xml><?xml version="1.0" encoding="utf-8"?>
<sst xmlns="http://schemas.openxmlformats.org/spreadsheetml/2006/main" count="214" uniqueCount="118">
  <si>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</si>
  <si>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</si>
  <si>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</si>
  <si>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</si>
  <si>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</si>
  <si>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</si>
  <si>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</si>
  <si>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</si>
  <si>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</si>
  <si>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</si>
  <si>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</si>
  <si>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</si>
  <si>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</si>
  <si>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</si>
  <si>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</si>
  <si>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</si>
  <si>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</si>
  <si>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</si>
  <si>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</si>
  <si>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</si>
  <si>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</si>
  <si>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</si>
  <si>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</si>
  <si>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</si>
  <si>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</si>
  <si>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</si>
  <si>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</si>
  <si>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</si>
  <si>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</si>
  <si>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</si>
  <si>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</si>
  <si>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</si>
  <si>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</si>
  <si>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</si>
  <si>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</si>
  <si>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</si>
  <si>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</si>
  <si>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</si>
  <si>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</si>
  <si>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</si>
  <si>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</si>
  <si>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</si>
  <si>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</si>
  <si>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</si>
  <si>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</si>
  <si>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</si>
  <si>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</si>
  <si>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</si>
  <si>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</si>
  <si>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</si>
  <si>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</si>
  <si>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</si>
  <si>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</si>
  <si>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</si>
  <si>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</si>
  <si>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</si>
  <si>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</si>
  <si>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</si>
  <si>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кинематографии, средств массовой информации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</si>
  <si>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</si>
  <si>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</si>
  <si>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</si>
  <si>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</si>
  <si>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</si>
  <si>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</si>
  <si>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</si>
  <si>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</si>
  <si>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</si>
  <si>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</si>
  <si>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</si>
  <si>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12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</si>
  <si>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</si>
  <si>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</si>
  <si>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</si>
  <si>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внутреннего государственного и муниципального долга</t>
  </si>
  <si>
    <t>ИТОГО:</t>
  </si>
  <si>
    <t>Примечание:</t>
  </si>
  <si>
    <t>тыс. рублей</t>
  </si>
  <si>
    <t>ВСЕГО</t>
  </si>
  <si>
    <t>Приложение № 1 к пояснительной записке по расходам</t>
  </si>
  <si>
    <t>Лесное хозяйство</t>
  </si>
  <si>
    <t xml:space="preserve">  </t>
  </si>
  <si>
    <t xml:space="preserve"> </t>
  </si>
  <si>
    <t>Распределение расходов бюджета г.Радужный  по разделам и подразделам классификации расходов бюджетов Российской Федерации на 2021 год</t>
  </si>
  <si>
    <t>Утвержденный бюджет на 2020 год (решение Думы от 11.12.2020 № 24)</t>
  </si>
  <si>
    <t>Уточненный бюджет на 2021 год</t>
  </si>
  <si>
    <t>Спорт высших достижений</t>
  </si>
  <si>
    <t>Санитарно-эпидемиологическое благополучие</t>
  </si>
  <si>
    <t>I.Межбюджетные трансферты, в т.ч.:</t>
  </si>
  <si>
    <t>1.Субвенции бюджета муниципального образования</t>
  </si>
  <si>
    <t xml:space="preserve">2.Субсидии бюджета муниципального образования </t>
  </si>
  <si>
    <t>3.Иные межбюджетные трансферты</t>
  </si>
  <si>
    <t>4. Иные межбюджетные трансферты за счет остатков резервного фонда Правительства ХМАО-Югры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</si>
  <si>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- 1 776,00 тыс. рублей</t>
    </r>
    <r>
      <rPr>
        <sz val="11"/>
        <rFont val="Times New Roman"/>
        <family val="1"/>
        <charset val="204"/>
      </rPr>
      <t xml:space="preserve"> с лесоустройства городских лесов и разработки лесохозяйственного регламента городских лесов города Радужный.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</si>
  <si>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  </r>
    <r>
      <rPr>
        <b/>
        <sz val="11"/>
        <rFont val="Times New Roman"/>
        <family val="1"/>
        <charset val="204"/>
      </rPr>
      <t xml:space="preserve"> - 607,30 тыс. рублей, </t>
    </r>
    <r>
      <rPr>
        <sz val="11"/>
        <rFont val="Times New Roman"/>
        <family val="1"/>
        <charset val="204"/>
      </rPr>
      <t>в том числе: а) с сопровождения и эксплуатации автоматизированных информационных систем, созданных в рамках реализации муниципальной программы - 812,90 тыс. рублей; б) расходы по исполнению решения суда + 205,60 тыс. 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</si>
  <si>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малого и среднего предпринимательства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- 29,51 тыс.рублей</t>
    </r>
    <r>
      <rPr>
        <sz val="11"/>
        <rFont val="Times New Roman"/>
        <family val="1"/>
        <charset val="204"/>
      </rPr>
      <t xml:space="preserve">, из них: а) субсидия в целях возмещения части затрат на аренду нежилых помещений - 16,88 тыс.рублей; б) субсидия в целях возмещения части затрат по приобретению оборудования (основных средств) и лицензионных программных продуктов - 9,47 тыс.рублей; в) субсидии в целях возмещения части затрат, связанных с началом предпринимательской деятельности - 3,16 тыс. рублей.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</t>
    </r>
    <r>
      <rPr>
        <sz val="11"/>
        <rFont val="Times New Roman"/>
        <family val="1"/>
        <charset val="204"/>
      </rPr>
      <t xml:space="preserve">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- 198,8 тыс.рублей</t>
    </r>
    <r>
      <rPr>
        <sz val="11"/>
        <rFont val="Times New Roman"/>
        <family val="1"/>
        <charset val="204"/>
      </rPr>
      <t>, из них организация эффективного управления и распоряжения земельными ресурсами на территории муниципального образования.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</si>
  <si>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 xml:space="preserve">- 200,00 тыс.рублей,  </t>
    </r>
    <r>
      <rPr>
        <sz val="11"/>
        <rFont val="Times New Roman"/>
        <family val="1"/>
        <charset val="204"/>
      </rPr>
      <t>с взносов на капитальный ремонт общего имущества многоквартирных домов, в части жилых помещений, находящегося в муниципальной собственности.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</si>
  <si>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+ 58,90 тыс. рублей</t>
    </r>
    <r>
      <rPr>
        <sz val="11"/>
        <rFont val="Times New Roman"/>
        <family val="1"/>
        <charset val="204"/>
      </rPr>
      <t xml:space="preserve"> на укрепление материально-технической базы дошкольного учреждения (перераспределено с раздела 0709).         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  </r>
    <r>
      <rPr>
        <b/>
        <sz val="11"/>
        <rFont val="Times New Roman"/>
        <family val="1"/>
        <charset val="204"/>
      </rPr>
      <t xml:space="preserve"> + 0,10 тыс.рублей </t>
    </r>
    <r>
      <rPr>
        <sz val="11"/>
        <rFont val="Times New Roman"/>
        <family val="1"/>
        <charset val="204"/>
      </rPr>
      <t xml:space="preserve">на проведение противопожарных мероприятий  (перераспределено с раздела 07.02.)               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</si>
  <si>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+ 159,79 тыс.рублей</t>
    </r>
    <r>
      <rPr>
        <sz val="11"/>
        <rFont val="Times New Roman"/>
        <family val="1"/>
        <charset val="204"/>
      </rPr>
      <t>, из них: а) иные межбюджетные трансферты на финансирование наказов избирателей депутатам Думы ХМАО-Югры на приобретение оборудования для мультипликационной студии + 160,00 тыс.рублей; б) субсидия на реализацию мероприятий в рамках национальных (региональных) проектов, из них: за счет средств бюджета автономного округа - 0,11 тыс. рублей, за счет средств бюджета города - 0,10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</si>
  <si>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+ 332,89 тыс.рублей</t>
    </r>
    <r>
      <rPr>
        <sz val="11"/>
        <rFont val="Times New Roman"/>
        <family val="1"/>
        <charset val="204"/>
      </rPr>
      <t>, из них: а) субсидия на организацию досуга детей, подростков и молодежи + 100,00 тыс.рублей; б) субсидия на финансовое обеспечение выполнения муниципального задания + 232,89 тыс. 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</si>
  <si>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</t>
    </r>
    <r>
      <rPr>
        <b/>
        <sz val="11"/>
        <rFont val="Times New Roman"/>
        <family val="1"/>
        <charset val="204"/>
      </rPr>
      <t xml:space="preserve"> - 117,91 тыс.рублей, </t>
    </r>
    <r>
      <rPr>
        <sz val="11"/>
        <rFont val="Times New Roman"/>
        <family val="1"/>
        <charset val="204"/>
      </rPr>
      <t xml:space="preserve">из них: а)  расходы на развитие системы дополнительного образования и воспитательной работы - 117,91 тыс.рублей (перераспределено на раздел 0702 - 59,01 тыс. рублей, на раздел 0701 - 58,90 тыс. рублей ).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/>
    </r>
  </si>
  <si>
    <t>1. расходы на реализацию мероприятий по соглашению с ПАО "НК "Роснефть" (АО "ННП") (договор от 24.12.2020 № 7370220/0835Д)</t>
  </si>
  <si>
    <t>2.Расходы на реализацию мероприятий по соглашению с ПАО "НК "Роснефть" (ООО "РН-Юганскнефтегаз") (договор от 04.12.2019 № 2142019/2560Д)</t>
  </si>
  <si>
    <t>3.Расходы на реализацию мероприятий по соглашению с ПАО "НК "Роснефть" (ООО "РН-Юганскнефтегаз") (договор от 01.10.2018 № 38)</t>
  </si>
  <si>
    <r>
      <t xml:space="preserve">1)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 xml:space="preserve">+ 7 308,36 тыс.рублей, </t>
    </r>
    <r>
      <rPr>
        <sz val="11"/>
        <rFont val="Times New Roman"/>
        <family val="1"/>
        <charset val="204"/>
      </rPr>
      <t>из них: а) расходы на реализацию мероприятий по соглашению с ПАО НК "Роснефть" (ООО "РН-Юганскнефтегаз") + 3026,17 тыс.рублей (в т.ч.: на модернизацию специального технологического оборудования ДК "Нефтяник"; б) на реализацию мероприятий по соглашению с ПАО "НК "Роснефть" (ООО "РН-Юганскнефтегаз") на текущий ремонт кровли над электрощитовой и коворкингом ДК "Нефтяник" города Радужный + 1 085,47тыс.рублей; в) субсидия на финансовое обеспечение выполнения муниципального задания - 416,26 тыс. рублей; г) компенсация расходов, связанных с переездом работника учреждения и членов его семьи к новому месту жительства в другую местность + 112,98 тыс. рублей; д) на реализацию мероприятий по соглашению с ПАО "НК"Роснефть"(АО "ННП") на проведение культурно-массовых мероприятий, посвященных к празднованию Дня города Радужный + 3500,00 тыс. 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</si>
  <si>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+ 22 690,62 тыс.рублей</t>
    </r>
    <r>
      <rPr>
        <sz val="11"/>
        <rFont val="Times New Roman"/>
        <family val="1"/>
        <charset val="204"/>
      </rPr>
      <t xml:space="preserve">, из них: а) иные межбюджетные трансферты на реализацию наказов избирателей депутатам Думы ХМАО-Югры + 400,0 тыс.рублей на ремонт пола в зале для занятий боксом; б) на реализацию мероприятий по соглашению с ПАО "НК "Роснефть" (ООО "РН-Юганскнефтегаз"), в том числе: на проведение капитального ремонта городского стадиона + 4 183,27 тыс.рублей; на проведение спортивно-массовых мероприятий городского значения + 1 226,20 тыс.рублей); в) на реализацию мероприятий по соглашению с  ПАО НК "Роснефть" (АО "ННП") на капитальный ремонт объекта «Спортивный зал ПЛ-67» + 16 873,04 тыс.рублей; г) компенсация расходов, связанных с переездом работника учреждения и членов его семьи к новому месту жительства в другую местность + 8,11 тыс. рублей.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</si>
  <si>
    <r>
      <t xml:space="preserve">1) Муниципальная программа "Развитие культуры,спорта и молодежной политики в городе Радужный на 2021-2025 годы и на период до 2030 года" </t>
    </r>
    <r>
      <rPr>
        <b/>
        <sz val="11"/>
        <rFont val="Times New Roman"/>
        <family val="1"/>
        <charset val="204"/>
      </rPr>
      <t>+ 250,00 тыс.рублей</t>
    </r>
    <r>
      <rPr>
        <sz val="11"/>
        <rFont val="Times New Roman"/>
        <family val="1"/>
        <charset val="204"/>
      </rPr>
      <t>, на реализацию мероприятий по соглашению с ПАО "НК "Роснефть" (ООО "РН-Юганскнефтегаз") на проведение спортивно-массовых мероприятий городского значения.</t>
    </r>
  </si>
  <si>
    <r>
      <t>1) Муниципальная программа "Развитие культуры,спорта и молодежной политики в городе Радужный на 2021-2025 годы и на период до 2030 года"</t>
    </r>
    <r>
      <rPr>
        <b/>
        <sz val="11"/>
        <rFont val="Times New Roman"/>
        <family val="1"/>
        <charset val="204"/>
      </rPr>
      <t xml:space="preserve"> - 8,11 тыс.рублей</t>
    </r>
    <r>
      <rPr>
        <sz val="11"/>
        <rFont val="Times New Roman"/>
        <family val="1"/>
        <charset val="204"/>
      </rPr>
      <t xml:space="preserve"> по субсидии за счет бюджета города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Федерации. Уменьшение бюджетных ассигнований, в связи с уточнением уровня софинансирования на основании соглашения о предоставлении субсидии из бюджета субъекта РФ местному бюджету.</t>
    </r>
  </si>
  <si>
    <r>
      <t xml:space="preserve">Непрограммные расходы </t>
    </r>
    <r>
      <rPr>
        <b/>
        <sz val="11"/>
        <rFont val="Times New Roman"/>
        <family val="1"/>
        <charset val="204"/>
      </rPr>
      <t>- 400,00 тыс. рублей</t>
    </r>
    <r>
      <rPr>
        <sz val="11"/>
        <rFont val="Times New Roman"/>
        <family val="1"/>
        <charset val="204"/>
      </rPr>
      <t xml:space="preserve"> (приведение в соответствие с бюджетной классификацией расходов. Перераспределено на раздел 0113).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</si>
  <si>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"Формирование современной городской среды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+ 9 179,52 тыс.рублей</t>
    </r>
    <r>
      <rPr>
        <sz val="11"/>
        <rFont val="Times New Roman"/>
        <family val="1"/>
        <charset val="204"/>
      </rPr>
      <t>, из них: а) на реализацию мероприятий по соглашению с ПАО НК "Роснефть" (ООО "РН-Юганскнефтегаз")  на благоустройство территорий города Радужный (выполнение работ по ремонту облицовки из гранитных плит мемориала "Памяти Поколений") + 7 179,38 тыс.рублей; б) иные межбюджетные трансферты на реализацию наказов избирателей депутатам Думы ХМАО-Югры на приобретение оборудования для детских игровых площадок + 2000,00 тыс. рублей; в) благоустройство мест общего пользования за счет средств бюджета автономного округа + 0,14 тыс. 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</si>
  <si>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+ 973,50 тыс. рублей, из них: а) на реализацию мероприятий по проведению дополнительных мер по предупреждению завоза и распространения новой коронавирусной инфекции, вызванной COVID-19 в городе Радужный на проведение дезинфекционных мероприятий, в том числе:  за счет остатков резервного фонда Правительства ХМАО-Югры за 2020 год + 531,00 тыс. рублей, за счет собственных средств бюджета города Радужный + 442,50 тыс. рублей (по распоряжению Правительства ХМАО-Югры от 13.11.2020 № 646-рп)</t>
    </r>
    <r>
      <rPr>
        <sz val="12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 xml:space="preserve">.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Непрограммные расходы + 4 517,89 тыс. рублей за счет собственных средств бюджета города на реализацию мероприятий по проведению дополнительных мер по предупреждению завоза и распространения новой коронавирусной инфекции, вызванной COVID -19 в городе Радужный, в том числе: + 1 910,49 тыс. рублей (по распоряжению Правительства ХМАО-Югры от 13.11.2020 № 646-рп)</t>
    </r>
    <r>
      <rPr>
        <sz val="12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,  + 2 607,40 тыс. рублей (по распоряжению Правительства ХМАО-Югры от 28.12.2020 № 821-рп)</t>
    </r>
    <r>
      <rPr>
        <b/>
        <sz val="14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.</t>
    </r>
  </si>
  <si>
    <t>III.Остатки средств по прочим безвозмездным поступлениям на едином счете по состоянию на 01.01.2021 года, в т.ч.: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</si>
  <si>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города Радужный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  </r>
    <r>
      <rPr>
        <b/>
        <sz val="11"/>
        <rFont val="Times New Roman"/>
        <family val="1"/>
        <charset val="204"/>
      </rPr>
      <t xml:space="preserve"> + 1 601,20  тыс. рублей</t>
    </r>
    <r>
      <rPr>
        <sz val="11"/>
        <rFont val="Times New Roman"/>
        <family val="1"/>
        <charset val="204"/>
      </rPr>
      <t>, из них: а) на капитальный ремонт помещений здания администрации города Радужный + 993,9 тыс.рублей</t>
    </r>
    <r>
      <rPr>
        <sz val="12"/>
        <rFont val="Times New Roman"/>
        <family val="1"/>
        <charset val="204"/>
      </rPr>
      <t>**</t>
    </r>
    <r>
      <rPr>
        <sz val="11"/>
        <rFont val="Times New Roman"/>
        <family val="1"/>
        <charset val="204"/>
      </rPr>
      <t xml:space="preserve">; в) расходы, связанные с ликвидацией МКУ "Многофункциональный центр предоставления государственных и муниципальных услуг города Радужный"  + 607,30 тыс.рублей.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Муниципальная программа "Управление муниципальным имуществом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+ 2 174,80 тыс. рублей</t>
    </r>
    <r>
      <rPr>
        <sz val="11"/>
        <rFont val="Times New Roman"/>
        <family val="1"/>
        <charset val="204"/>
      </rPr>
      <t xml:space="preserve">, из них:  а) на содержание и управление имуществом, находящимся в  муниципальной собственности + 2 114,10 тыс. рублей; б) на расходы по исполнению решения суда + 60,70 тыс. рублей.                                                         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Непрограммные расходы </t>
    </r>
    <r>
      <rPr>
        <b/>
        <sz val="11"/>
        <rFont val="Times New Roman"/>
        <family val="1"/>
        <charset val="204"/>
      </rPr>
      <t>+ 400,00 тыс. рублей</t>
    </r>
    <r>
      <rPr>
        <sz val="11"/>
        <rFont val="Times New Roman"/>
        <family val="1"/>
        <charset val="204"/>
      </rPr>
      <t xml:space="preserve"> (приведение в соответствие с бюджетной классификацией расходов. Перераспределено с раздела 0103).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</si>
  <si>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>+ 1 023,80 тыс.рублей</t>
    </r>
    <r>
      <rPr>
        <b/>
        <sz val="12"/>
        <rFont val="Times New Roman"/>
        <family val="1"/>
        <charset val="204"/>
      </rPr>
      <t>**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совершенствование системы оповещения и связи.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</si>
  <si>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транспортной системы города Радужный на 2019-2025 годы и на период до 2030 года" </t>
    </r>
    <r>
      <rPr>
        <b/>
        <sz val="11"/>
        <rFont val="Times New Roman"/>
        <family val="1"/>
        <charset val="204"/>
      </rPr>
      <t>+ 14 828,77 тыс.рублей</t>
    </r>
    <r>
      <rPr>
        <sz val="11"/>
        <rFont val="Times New Roman"/>
        <family val="1"/>
        <charset val="204"/>
      </rPr>
      <t>, из них: а) на ремонт автомобильных дорог, объектов улично-дорожной сети и искусственных сооружений на них + 5 406,70 тыс.рублей</t>
    </r>
    <r>
      <rPr>
        <sz val="12"/>
        <rFont val="Times New Roman"/>
        <family val="1"/>
        <charset val="204"/>
      </rPr>
      <t>**</t>
    </r>
    <r>
      <rPr>
        <sz val="11"/>
        <rFont val="Times New Roman"/>
        <family val="1"/>
        <charset val="204"/>
      </rPr>
      <t>; б) содержание автомобильных дорог, объектов улично-дорожной сети и искусственных сооружений на них + 8 953,47 тыс.рублей</t>
    </r>
    <r>
      <rPr>
        <sz val="12"/>
        <rFont val="Times New Roman"/>
        <family val="1"/>
        <charset val="204"/>
      </rPr>
      <t>**, в том числе 828,54 тыс. рублей остаток дохода по дорожному фонду на 01.01.2021</t>
    </r>
    <r>
      <rPr>
        <sz val="11"/>
        <rFont val="Times New Roman"/>
        <family val="1"/>
        <charset val="204"/>
      </rPr>
      <t>; в) функционирование систем фото - видеофиксации нарушения правил дорожного движения + 468,60 тыс.рублей</t>
    </r>
    <r>
      <rPr>
        <sz val="12"/>
        <rFont val="Times New Roman"/>
        <family val="1"/>
        <charset val="204"/>
      </rPr>
      <t>**</t>
    </r>
    <r>
      <rPr>
        <sz val="11"/>
        <rFont val="Times New Roman"/>
        <family val="1"/>
        <charset val="204"/>
      </rPr>
      <t>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</si>
  <si>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Муниципальная программа "Развитие образования в городе Радужный на 2019-2025 годы и на период до 2030 года" </t>
    </r>
    <r>
      <rPr>
        <b/>
        <sz val="11"/>
        <rFont val="Times New Roman"/>
        <family val="1"/>
        <charset val="204"/>
      </rPr>
      <t>+ 20 001,53 тыс.рублей,</t>
    </r>
    <r>
      <rPr>
        <sz val="11"/>
        <rFont val="Times New Roman"/>
        <family val="1"/>
        <charset val="204"/>
      </rPr>
      <t xml:space="preserve"> из них: а) иные межбюджетные трансферты на финансирование наказов избирателей депутатам Думы ХМАО-Югры на приобретение стенда для школьного музея + 250,00 тыс.рублей; б) устройство ограждения территории МБОУ СОШ №2 города Радужный, 1 микрорайон, дом 11, Ханты-Мансийский автономный округ-Югра (в том числе разработка проекта) + 2 674,34 тыс.рублей</t>
    </r>
    <r>
      <rPr>
        <sz val="12"/>
        <rFont val="Times New Roman"/>
        <family val="1"/>
        <charset val="204"/>
      </rPr>
      <t>**</t>
    </r>
    <r>
      <rPr>
        <sz val="11"/>
        <rFont val="Times New Roman"/>
        <family val="1"/>
        <charset val="204"/>
      </rPr>
      <t>; в) на разработку проектно-сметной документации капитального ремонта столовой МБОУ СОШ №8, в том числе: по расходам на реализацию мероприятий по соглашению с ПАО "НК "Роснефть" (ООО "РН-Юганскнефтегаз")  + 538,99 тыс.рублей, ; за счет средств бюджета города + 59,01 тыс. рублей (перераспределено с раздела 0709);  г)  на капитальный ремонт столовой МБОУ СОШ № 8, в том числе: по  расходам на реализацию мероприятий по соглашению с ПАО "НК "Роснефть" (АО "ННП")  + 12 000,00 тыс.рублей; за счет средств бюджета города + 4 479,19 тыс. рублей</t>
    </r>
    <r>
      <rPr>
        <sz val="12"/>
        <rFont val="Times New Roman"/>
        <family val="1"/>
        <charset val="204"/>
      </rPr>
      <t>**</t>
    </r>
    <r>
      <rPr>
        <sz val="11"/>
        <rFont val="Times New Roman"/>
        <family val="1"/>
        <charset val="204"/>
      </rPr>
      <t xml:space="preserve">.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 </t>
    </r>
    <r>
      <rPr>
        <b/>
        <sz val="11"/>
        <rFont val="Times New Roman"/>
        <family val="1"/>
        <charset val="204"/>
      </rPr>
      <t xml:space="preserve">- 0,10 тыс.рублей </t>
    </r>
    <r>
      <rPr>
        <sz val="11"/>
        <rFont val="Times New Roman"/>
        <family val="1"/>
        <charset val="204"/>
      </rPr>
      <t xml:space="preserve">(перераспределено на раздел 07.01.)                                                                           </t>
    </r>
  </si>
  <si>
    <t>II. **Распределение остатка собственных средств на едином счете по состоянию на 01.01.2021 года</t>
  </si>
  <si>
    <t>5.*Остаток дотации из бюджета автономного округа на едином счете по состоянию на 01.01.2021 (поддержка мер по обеспечению сбалансированности бюджетов городских округов)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</si>
</sst>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0"/>
    <numFmt numFmtId="166" formatCode="#,##0.0"/>
    <numFmt numFmtId="167" formatCode="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1" applyNumberFormat="1" applyFont="1" applyFill="1" applyProtection="1">
      <protection hidden="1"/>
    </xf>
    <xf numFmtId="165" fontId="3" fillId="0" borderId="0" xfId="1" applyNumberFormat="1" applyFont="1" applyFill="1"/>
    <xf numFmtId="4" fontId="3" fillId="0" borderId="0" xfId="1" applyNumberFormat="1" applyFont="1" applyFill="1"/>
    <xf numFmtId="4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/>
    <xf numFmtId="4" fontId="3" fillId="0" borderId="0" xfId="1" applyNumberFormat="1" applyFont="1" applyFill="1" applyBorder="1"/>
    <xf numFmtId="0" fontId="5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Continuous"/>
      <protection hidden="1"/>
    </xf>
    <xf numFmtId="1" fontId="5" fillId="0" borderId="2" xfId="1" applyNumberFormat="1" applyFont="1" applyFill="1" applyBorder="1" applyAlignment="1" applyProtection="1">
      <alignment horizontal="centerContinuous"/>
      <protection hidden="1"/>
    </xf>
    <xf numFmtId="3" fontId="5" fillId="0" borderId="2" xfId="1" applyNumberFormat="1" applyFont="1" applyFill="1" applyBorder="1" applyAlignment="1" applyProtection="1">
      <alignment horizontal="centerContinuous"/>
      <protection hidden="1"/>
    </xf>
    <xf numFmtId="3" fontId="5" fillId="0" borderId="3" xfId="1" applyNumberFormat="1" applyFont="1" applyFill="1" applyBorder="1" applyAlignment="1" applyProtection="1">
      <alignment horizontal="centerContinuous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49" fontId="3" fillId="0" borderId="7" xfId="1" applyNumberFormat="1" applyFont="1" applyFill="1" applyBorder="1" applyAlignment="1" applyProtection="1">
      <alignment horizontal="center"/>
      <protection hidden="1"/>
    </xf>
    <xf numFmtId="4" fontId="3" fillId="0" borderId="7" xfId="1" applyNumberFormat="1" applyFont="1" applyFill="1" applyBorder="1" applyAlignment="1" applyProtection="1">
      <alignment horizontal="right" wrapText="1"/>
      <protection hidden="1"/>
    </xf>
    <xf numFmtId="4" fontId="3" fillId="0" borderId="9" xfId="1" applyNumberFormat="1" applyFont="1" applyFill="1" applyBorder="1" applyAlignment="1" applyProtection="1">
      <alignment horizontal="right"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49" fontId="5" fillId="0" borderId="7" xfId="1" applyNumberFormat="1" applyFont="1" applyFill="1" applyBorder="1" applyAlignment="1" applyProtection="1">
      <alignment horizontal="center"/>
      <protection hidden="1"/>
    </xf>
    <xf numFmtId="4" fontId="5" fillId="0" borderId="7" xfId="1" applyNumberFormat="1" applyFont="1" applyFill="1" applyBorder="1" applyAlignment="1" applyProtection="1">
      <alignment horizontal="right" wrapText="1"/>
      <protection hidden="1"/>
    </xf>
    <xf numFmtId="4" fontId="5" fillId="0" borderId="10" xfId="1" applyNumberFormat="1" applyFont="1" applyFill="1" applyBorder="1" applyAlignment="1" applyProtection="1">
      <alignment horizontal="right" wrapText="1"/>
      <protection hidden="1"/>
    </xf>
    <xf numFmtId="4" fontId="5" fillId="0" borderId="9" xfId="1" applyNumberFormat="1" applyFont="1" applyFill="1" applyBorder="1" applyAlignment="1" applyProtection="1">
      <alignment horizontal="right" wrapText="1"/>
      <protection hidden="1"/>
    </xf>
    <xf numFmtId="0" fontId="5" fillId="0" borderId="16" xfId="1" applyNumberFormat="1" applyFont="1" applyFill="1" applyBorder="1" applyAlignment="1" applyProtection="1">
      <alignment horizontal="center"/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4" fontId="5" fillId="0" borderId="17" xfId="1" applyNumberFormat="1" applyFont="1" applyFill="1" applyBorder="1" applyAlignment="1" applyProtection="1">
      <alignment horizontal="right" wrapText="1"/>
      <protection hidden="1"/>
    </xf>
    <xf numFmtId="166" fontId="5" fillId="0" borderId="17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protection hidden="1"/>
    </xf>
    <xf numFmtId="165" fontId="5" fillId="0" borderId="0" xfId="1" applyNumberFormat="1" applyFont="1" applyFill="1" applyBorder="1" applyAlignment="1" applyProtection="1">
      <alignment wrapText="1"/>
      <protection hidden="1"/>
    </xf>
    <xf numFmtId="4" fontId="5" fillId="0" borderId="0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Border="1" applyAlignment="1">
      <alignment wrapText="1"/>
    </xf>
    <xf numFmtId="0" fontId="3" fillId="0" borderId="0" xfId="1" applyFont="1" applyFill="1" applyBorder="1"/>
    <xf numFmtId="0" fontId="7" fillId="0" borderId="0" xfId="1" applyNumberFormat="1" applyFont="1" applyFill="1" applyBorder="1" applyAlignment="1"/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/>
    <xf numFmtId="0" fontId="8" fillId="0" borderId="0" xfId="1" applyNumberFormat="1" applyFont="1" applyFill="1" applyBorder="1" applyAlignment="1"/>
    <xf numFmtId="165" fontId="3" fillId="0" borderId="0" xfId="1" applyNumberFormat="1" applyFont="1" applyFill="1" applyBorder="1"/>
    <xf numFmtId="4" fontId="5" fillId="0" borderId="0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Fill="1" applyAlignment="1">
      <alignment wrapText="1"/>
    </xf>
    <xf numFmtId="167" fontId="3" fillId="0" borderId="6" xfId="2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4" fontId="3" fillId="0" borderId="0" xfId="1" applyNumberFormat="1" applyFont="1" applyFill="1" applyAlignment="1">
      <alignment wrapText="1"/>
    </xf>
    <xf numFmtId="4" fontId="3" fillId="0" borderId="0" xfId="1" applyNumberFormat="1" applyFont="1" applyFill="1" applyAlignment="1">
      <alignment vertical="center" wrapText="1"/>
    </xf>
    <xf numFmtId="4" fontId="11" fillId="0" borderId="0" xfId="1" applyNumberFormat="1" applyFont="1" applyFill="1"/>
    <xf numFmtId="0" fontId="5" fillId="0" borderId="0" xfId="1" applyFont="1" applyFill="1"/>
    <xf numFmtId="4" fontId="5" fillId="0" borderId="0" xfId="1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wrapText="1"/>
    </xf>
    <xf numFmtId="0" fontId="3" fillId="0" borderId="7" xfId="3" applyNumberFormat="1" applyFont="1" applyFill="1" applyBorder="1" applyAlignment="1">
      <alignment wrapText="1"/>
    </xf>
    <xf numFmtId="166" fontId="3" fillId="0" borderId="11" xfId="1" applyNumberFormat="1" applyFont="1" applyFill="1" applyBorder="1" applyAlignment="1">
      <alignment wrapText="1"/>
    </xf>
    <xf numFmtId="49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4" fontId="5" fillId="0" borderId="19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wrapText="1"/>
      <protection hidden="1"/>
    </xf>
    <xf numFmtId="49" fontId="5" fillId="0" borderId="2" xfId="1" applyNumberFormat="1" applyFont="1" applyFill="1" applyBorder="1" applyAlignment="1" applyProtection="1">
      <alignment horizontal="center"/>
      <protection hidden="1"/>
    </xf>
    <xf numFmtId="4" fontId="5" fillId="0" borderId="2" xfId="1" applyNumberFormat="1" applyFont="1" applyFill="1" applyBorder="1" applyAlignment="1" applyProtection="1">
      <alignment horizontal="right" wrapText="1"/>
      <protection hidden="1"/>
    </xf>
    <xf numFmtId="166" fontId="3" fillId="0" borderId="2" xfId="1" applyNumberFormat="1" applyFont="1" applyFill="1" applyBorder="1"/>
    <xf numFmtId="4" fontId="5" fillId="0" borderId="3" xfId="1" applyNumberFormat="1" applyFont="1" applyFill="1" applyBorder="1" applyAlignment="1" applyProtection="1">
      <alignment horizontal="right" wrapText="1"/>
      <protection hidden="1"/>
    </xf>
    <xf numFmtId="0" fontId="3" fillId="0" borderId="4" xfId="1" applyNumberFormat="1" applyFont="1" applyFill="1" applyBorder="1" applyAlignment="1" applyProtection="1">
      <alignment wrapText="1"/>
      <protection hidden="1"/>
    </xf>
    <xf numFmtId="49" fontId="3" fillId="0" borderId="5" xfId="1" applyNumberFormat="1" applyFont="1" applyFill="1" applyBorder="1" applyAlignment="1" applyProtection="1">
      <alignment horizontal="center"/>
      <protection hidden="1"/>
    </xf>
    <xf numFmtId="4" fontId="3" fillId="0" borderId="5" xfId="1" applyNumberFormat="1" applyFont="1" applyFill="1" applyBorder="1" applyAlignment="1" applyProtection="1">
      <alignment horizontal="right" wrapText="1"/>
      <protection hidden="1"/>
    </xf>
    <xf numFmtId="4" fontId="3" fillId="0" borderId="21" xfId="1" applyNumberFormat="1" applyFont="1" applyFill="1" applyBorder="1" applyAlignment="1" applyProtection="1">
      <alignment horizontal="right" wrapText="1"/>
      <protection hidden="1"/>
    </xf>
    <xf numFmtId="0" fontId="3" fillId="0" borderId="14" xfId="1" applyNumberFormat="1" applyFont="1" applyFill="1" applyBorder="1" applyAlignment="1" applyProtection="1">
      <alignment wrapText="1"/>
      <protection hidden="1"/>
    </xf>
    <xf numFmtId="4" fontId="3" fillId="0" borderId="0" xfId="1" applyNumberFormat="1" applyFont="1" applyFill="1" applyBorder="1" applyAlignment="1" applyProtection="1">
      <alignment horizontal="center" wrapText="1"/>
      <protection hidden="1"/>
    </xf>
    <xf numFmtId="49" fontId="3" fillId="0" borderId="7" xfId="1" applyNumberFormat="1" applyFont="1" applyFill="1" applyBorder="1" applyAlignment="1" applyProtection="1">
      <alignment horizontal="center" wrapText="1"/>
      <protection hidden="1"/>
    </xf>
    <xf numFmtId="0" fontId="3" fillId="0" borderId="0" xfId="3" applyFont="1" applyFill="1" applyBorder="1" applyAlignment="1">
      <alignment wrapText="1"/>
    </xf>
    <xf numFmtId="0" fontId="5" fillId="0" borderId="0" xfId="3" applyFont="1" applyFill="1" applyBorder="1" applyAlignment="1"/>
    <xf numFmtId="165" fontId="5" fillId="0" borderId="0" xfId="1" applyNumberFormat="1" applyFont="1" applyFill="1" applyBorder="1"/>
    <xf numFmtId="0" fontId="3" fillId="0" borderId="0" xfId="3" applyFont="1" applyFill="1" applyBorder="1" applyAlignment="1"/>
    <xf numFmtId="49" fontId="3" fillId="0" borderId="11" xfId="1" applyNumberFormat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Alignment="1" applyProtection="1">
      <alignment horizontal="center" wrapText="1"/>
      <protection hidden="1"/>
    </xf>
    <xf numFmtId="4" fontId="3" fillId="0" borderId="12" xfId="1" applyNumberFormat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4" fontId="3" fillId="0" borderId="15" xfId="1" applyNumberFormat="1" applyFont="1" applyFill="1" applyBorder="1" applyAlignment="1" applyProtection="1">
      <alignment horizontal="right" wrapText="1"/>
      <protection hidden="1"/>
    </xf>
    <xf numFmtId="4" fontId="3" fillId="0" borderId="18" xfId="1" applyNumberFormat="1" applyFont="1" applyFill="1" applyBorder="1" applyAlignment="1" applyProtection="1">
      <alignment horizontal="right" wrapText="1"/>
      <protection hidden="1"/>
    </xf>
    <xf numFmtId="4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 applyProtection="1">
      <alignment horizontal="right" wrapText="1"/>
      <protection hidden="1"/>
    </xf>
    <xf numFmtId="4" fontId="5" fillId="0" borderId="0" xfId="1" applyNumberFormat="1" applyFont="1" applyFill="1" applyBorder="1" applyAlignment="1" applyProtection="1">
      <alignment horizontal="left" wrapText="1"/>
      <protection hidden="1"/>
    </xf>
    <xf numFmtId="166" fontId="3" fillId="0" borderId="7" xfId="1" applyNumberFormat="1" applyFont="1" applyFill="1" applyBorder="1" applyAlignment="1">
      <alignment horizontal="left" vertical="top" wrapText="1"/>
    </xf>
    <xf numFmtId="4" fontId="3" fillId="2" borderId="7" xfId="1" applyNumberFormat="1" applyFont="1" applyFill="1" applyBorder="1" applyAlignment="1" applyProtection="1">
      <alignment horizontal="right" wrapText="1"/>
      <protection hidden="1"/>
    </xf>
    <xf numFmtId="4" fontId="3" fillId="2" borderId="9" xfId="1" applyNumberFormat="1" applyFont="1" applyFill="1" applyBorder="1" applyAlignment="1" applyProtection="1">
      <alignment horizontal="right" wrapText="1"/>
      <protection hidden="1"/>
    </xf>
    <xf numFmtId="0" fontId="9" fillId="0" borderId="0" xfId="1" applyNumberFormat="1" applyFont="1" applyFill="1" applyBorder="1" applyAlignment="1">
      <alignment wrapText="1"/>
    </xf>
    <xf numFmtId="49" fontId="9" fillId="0" borderId="0" xfId="3" applyNumberFormat="1" applyFont="1" applyFill="1" applyBorder="1" applyAlignment="1">
      <alignment wrapText="1"/>
    </xf>
    <xf numFmtId="49" fontId="9" fillId="0" borderId="0" xfId="1" applyNumberFormat="1" applyFont="1" applyFill="1" applyBorder="1"/>
    <xf numFmtId="49" fontId="5" fillId="0" borderId="0" xfId="3" applyNumberFormat="1" applyFont="1" applyFill="1" applyBorder="1" applyAlignment="1"/>
    <xf numFmtId="49" fontId="5" fillId="0" borderId="0" xfId="1" applyNumberFormat="1" applyFont="1" applyFill="1" applyBorder="1"/>
    <xf numFmtId="49" fontId="9" fillId="0" borderId="0" xfId="1" applyNumberFormat="1" applyFont="1" applyFill="1" applyBorder="1" applyAlignment="1"/>
    <xf numFmtId="4" fontId="3" fillId="0" borderId="20" xfId="2" applyNumberFormat="1" applyFont="1" applyFill="1" applyBorder="1" applyAlignment="1" applyProtection="1">
      <alignment horizontal="right" wrapText="1"/>
      <protection hidden="1"/>
    </xf>
    <xf numFmtId="166" fontId="3" fillId="0" borderId="5" xfId="1" applyNumberFormat="1" applyFont="1" applyFill="1" applyBorder="1" applyAlignment="1">
      <alignment wrapText="1"/>
    </xf>
    <xf numFmtId="4" fontId="3" fillId="0" borderId="8" xfId="2" applyNumberFormat="1" applyFont="1" applyFill="1" applyBorder="1" applyAlignment="1" applyProtection="1">
      <alignment horizontal="right" wrapText="1"/>
      <protection hidden="1"/>
    </xf>
    <xf numFmtId="166" fontId="5" fillId="0" borderId="7" xfId="1" applyNumberFormat="1" applyFont="1" applyFill="1" applyBorder="1" applyAlignment="1">
      <alignment wrapText="1"/>
    </xf>
    <xf numFmtId="4" fontId="3" fillId="0" borderId="11" xfId="2" applyNumberFormat="1" applyFont="1" applyFill="1" applyBorder="1" applyAlignment="1" applyProtection="1">
      <alignment wrapText="1"/>
      <protection hidden="1"/>
    </xf>
    <xf numFmtId="4" fontId="3" fillId="0" borderId="11" xfId="1" applyNumberFormat="1" applyFont="1" applyFill="1" applyBorder="1" applyAlignment="1" applyProtection="1">
      <alignment wrapText="1"/>
      <protection hidden="1"/>
    </xf>
    <xf numFmtId="4" fontId="3" fillId="0" borderId="0" xfId="1" applyNumberFormat="1" applyFont="1" applyFill="1" applyBorder="1" applyAlignment="1">
      <alignment horizontal="center"/>
    </xf>
    <xf numFmtId="166" fontId="5" fillId="0" borderId="7" xfId="1" applyNumberFormat="1" applyFont="1" applyFill="1" applyBorder="1"/>
    <xf numFmtId="166" fontId="3" fillId="0" borderId="7" xfId="1" applyNumberFormat="1" applyFont="1" applyFill="1" applyBorder="1" applyAlignment="1">
      <alignment horizontal="left" wrapText="1"/>
    </xf>
    <xf numFmtId="166" fontId="5" fillId="0" borderId="7" xfId="1" applyNumberFormat="1" applyFont="1" applyFill="1" applyBorder="1" applyAlignment="1" applyProtection="1">
      <alignment wrapText="1"/>
      <protection hidden="1"/>
    </xf>
    <xf numFmtId="0" fontId="3" fillId="2" borderId="7" xfId="3" applyNumberFormat="1" applyFont="1" applyFill="1" applyBorder="1" applyAlignment="1">
      <alignment wrapText="1"/>
    </xf>
    <xf numFmtId="166" fontId="3" fillId="0" borderId="7" xfId="1" applyNumberFormat="1" applyFont="1" applyFill="1" applyBorder="1"/>
    <xf numFmtId="4" fontId="3" fillId="0" borderId="15" xfId="1" applyNumberFormat="1" applyFont="1" applyFill="1" applyBorder="1" applyAlignment="1" applyProtection="1">
      <alignment horizontal="center" wrapText="1"/>
      <protection hidden="1"/>
    </xf>
    <xf numFmtId="4" fontId="3" fillId="0" borderId="0" xfId="1" applyNumberFormat="1" applyFont="1" applyFill="1" applyBorder="1" applyAlignment="1"/>
    <xf numFmtId="4" fontId="3" fillId="0" borderId="7" xfId="2" applyNumberFormat="1" applyFont="1" applyFill="1" applyBorder="1" applyAlignment="1" applyProtection="1">
      <alignment horizontal="right" wrapText="1"/>
      <protection hidden="1"/>
    </xf>
    <xf numFmtId="4" fontId="3" fillId="0" borderId="7" xfId="2" applyNumberFormat="1" applyFont="1" applyFill="1" applyBorder="1" applyAlignment="1" applyProtection="1">
      <alignment wrapText="1"/>
      <protection hidden="1"/>
    </xf>
    <xf numFmtId="4" fontId="3" fillId="2" borderId="7" xfId="1" applyNumberFormat="1" applyFont="1" applyFill="1" applyBorder="1" applyAlignment="1" applyProtection="1">
      <alignment wrapText="1"/>
      <protection hidden="1"/>
    </xf>
    <xf numFmtId="166" fontId="3" fillId="2" borderId="7" xfId="1" applyNumberFormat="1" applyFont="1" applyFill="1" applyBorder="1" applyAlignment="1">
      <alignment wrapText="1"/>
    </xf>
    <xf numFmtId="4" fontId="3" fillId="2" borderId="9" xfId="1" applyNumberFormat="1" applyFont="1" applyFill="1" applyBorder="1" applyAlignment="1" applyProtection="1">
      <alignment wrapText="1"/>
      <protection hidden="1"/>
    </xf>
    <xf numFmtId="4" fontId="3" fillId="0" borderId="0" xfId="1" applyNumberFormat="1" applyFont="1" applyFill="1" applyBorder="1" applyAlignment="1">
      <alignment wrapText="1"/>
    </xf>
    <xf numFmtId="4" fontId="3" fillId="0" borderId="11" xfId="2" applyNumberFormat="1" applyFont="1" applyFill="1" applyBorder="1" applyAlignment="1" applyProtection="1">
      <alignment horizontal="center" wrapText="1"/>
      <protection hidden="1"/>
    </xf>
    <xf numFmtId="0" fontId="3" fillId="0" borderId="11" xfId="3" applyNumberFormat="1" applyFont="1" applyFill="1" applyBorder="1" applyAlignment="1">
      <alignment wrapText="1"/>
    </xf>
    <xf numFmtId="4" fontId="3" fillId="0" borderId="7" xfId="1" applyNumberFormat="1" applyFont="1" applyFill="1" applyBorder="1" applyAlignment="1" applyProtection="1">
      <alignment horizontal="center" wrapText="1"/>
      <protection hidden="1"/>
    </xf>
    <xf numFmtId="4" fontId="3" fillId="0" borderId="15" xfId="1" applyNumberFormat="1" applyFont="1" applyFill="1" applyBorder="1" applyAlignment="1" applyProtection="1">
      <alignment wrapText="1"/>
      <protection hidden="1"/>
    </xf>
    <xf numFmtId="4" fontId="3" fillId="0" borderId="9" xfId="1" applyNumberFormat="1" applyFont="1" applyFill="1" applyBorder="1" applyAlignment="1" applyProtection="1">
      <alignment horizontal="center" wrapText="1"/>
      <protection hidden="1"/>
    </xf>
    <xf numFmtId="4" fontId="3" fillId="0" borderId="9" xfId="1" applyNumberFormat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wrapText="1"/>
    </xf>
    <xf numFmtId="4" fontId="5" fillId="0" borderId="0" xfId="1" applyNumberFormat="1" applyFont="1" applyFill="1" applyAlignment="1" applyProtection="1">
      <alignment horizontal="right"/>
      <protection hidden="1"/>
    </xf>
    <xf numFmtId="4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1" applyNumberFormat="1" applyFont="1" applyFill="1" applyBorder="1" applyAlignment="1" applyProtection="1">
      <alignment horizontal="left" wrapText="1"/>
      <protection hidden="1"/>
    </xf>
    <xf numFmtId="0" fontId="3" fillId="0" borderId="13" xfId="1" applyNumberFormat="1" applyFont="1" applyFill="1" applyBorder="1" applyAlignment="1" applyProtection="1">
      <alignment horizontal="left" wrapText="1"/>
      <protection hidden="1"/>
    </xf>
    <xf numFmtId="49" fontId="3" fillId="0" borderId="11" xfId="1" applyNumberFormat="1" applyFont="1" applyFill="1" applyBorder="1" applyAlignment="1" applyProtection="1">
      <alignment horizontal="center" wrapText="1"/>
      <protection hidden="1"/>
    </xf>
    <xf numFmtId="49" fontId="3" fillId="0" borderId="12" xfId="1" applyNumberFormat="1" applyFont="1" applyFill="1" applyBorder="1" applyAlignment="1" applyProtection="1">
      <alignment horizontal="center" wrapText="1"/>
      <protection hidden="1"/>
    </xf>
    <xf numFmtId="4" fontId="3" fillId="0" borderId="11" xfId="2" applyNumberFormat="1" applyFont="1" applyFill="1" applyBorder="1" applyAlignment="1" applyProtection="1">
      <alignment horizontal="center" wrapText="1"/>
      <protection hidden="1"/>
    </xf>
    <xf numFmtId="4" fontId="3" fillId="0" borderId="12" xfId="2" applyNumberFormat="1" applyFont="1" applyFill="1" applyBorder="1" applyAlignment="1" applyProtection="1">
      <alignment horizontal="center" wrapText="1"/>
      <protection hidden="1"/>
    </xf>
    <xf numFmtId="4" fontId="3" fillId="0" borderId="11" xfId="1" applyNumberFormat="1" applyFont="1" applyFill="1" applyBorder="1" applyAlignment="1" applyProtection="1">
      <alignment horizontal="center" wrapText="1"/>
      <protection hidden="1"/>
    </xf>
    <xf numFmtId="4" fontId="3" fillId="0" borderId="12" xfId="1" applyNumberFormat="1" applyFont="1" applyFill="1" applyBorder="1" applyAlignment="1" applyProtection="1">
      <alignment horizontal="center" wrapText="1"/>
      <protection hidden="1"/>
    </xf>
    <xf numFmtId="166" fontId="3" fillId="0" borderId="11" xfId="1" applyNumberFormat="1" applyFont="1" applyFill="1" applyBorder="1" applyAlignment="1">
      <alignment horizontal="left" wrapText="1"/>
    </xf>
    <xf numFmtId="166" fontId="3" fillId="0" borderId="12" xfId="1" applyNumberFormat="1" applyFont="1" applyFill="1" applyBorder="1" applyAlignment="1">
      <alignment horizontal="left" wrapText="1"/>
    </xf>
    <xf numFmtId="4" fontId="3" fillId="0" borderId="11" xfId="1" applyNumberFormat="1" applyFont="1" applyFill="1" applyBorder="1" applyAlignment="1" applyProtection="1">
      <alignment horizontal="right" wrapText="1"/>
      <protection hidden="1"/>
    </xf>
    <xf numFmtId="4" fontId="3" fillId="0" borderId="12" xfId="1" applyNumberFormat="1" applyFont="1" applyFill="1" applyBorder="1" applyAlignment="1" applyProtection="1">
      <alignment horizontal="right" wrapText="1"/>
      <protection hidden="1"/>
    </xf>
    <xf numFmtId="4" fontId="3" fillId="0" borderId="15" xfId="1" applyNumberFormat="1" applyFont="1" applyFill="1" applyBorder="1" applyAlignment="1" applyProtection="1">
      <alignment horizontal="right" wrapText="1"/>
      <protection hidden="1"/>
    </xf>
    <xf numFmtId="4" fontId="3" fillId="0" borderId="18" xfId="1" applyNumberFormat="1" applyFont="1" applyFill="1" applyBorder="1" applyAlignment="1" applyProtection="1">
      <alignment horizontal="right" wrapText="1"/>
      <protection hidden="1"/>
    </xf>
    <xf numFmtId="4" fontId="5" fillId="0" borderId="0" xfId="1" applyNumberFormat="1" applyFont="1" applyFill="1" applyBorder="1" applyAlignment="1" applyProtection="1">
      <alignment horizontal="left" wrapText="1"/>
      <protection hidden="1"/>
    </xf>
    <xf numFmtId="0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49" fontId="8" fillId="0" borderId="0" xfId="1" applyNumberFormat="1" applyFont="1" applyFill="1" applyBorder="1" applyAlignment="1">
      <alignment horizontal="left" wrapText="1"/>
    </xf>
    <xf numFmtId="49" fontId="9" fillId="0" borderId="0" xfId="4" applyNumberFormat="1" applyFont="1" applyFill="1" applyBorder="1" applyAlignment="1" applyProtection="1">
      <alignment horizontal="left" vertical="center" wrapText="1"/>
      <protection hidden="1"/>
    </xf>
    <xf numFmtId="49" fontId="9" fillId="0" borderId="0" xfId="3" applyNumberFormat="1" applyFont="1" applyFill="1" applyBorder="1" applyAlignment="1">
      <alignment horizontal="left"/>
    </xf>
    <xf numFmtId="0" fontId="9" fillId="0" borderId="0" xfId="5" applyNumberFormat="1" applyFont="1" applyFill="1" applyAlignment="1" applyProtection="1">
      <alignment horizontal="left" vertical="center" wrapText="1"/>
      <protection hidden="1"/>
    </xf>
  </cellXfs>
  <cellStyles count="207">
    <cellStyle name="Обычный" xfId="0" builtinId="0"/>
    <cellStyle name="Обычный 12" xfId="3" xr:uid="{00000000-0005-0000-0000-000001000000}"/>
    <cellStyle name="Обычный 2" xfId="5" xr:uid="{00000000-0005-0000-0000-000002000000}"/>
    <cellStyle name="Обычный 2 10" xfId="6" xr:uid="{00000000-0005-0000-0000-000003000000}"/>
    <cellStyle name="Обычный 2 10 2" xfId="7" xr:uid="{00000000-0005-0000-0000-000004000000}"/>
    <cellStyle name="Обычный 2 10 2 2" xfId="8" xr:uid="{00000000-0005-0000-0000-000005000000}"/>
    <cellStyle name="Обычный 2 10 3" xfId="4" xr:uid="{00000000-0005-0000-0000-000006000000}"/>
    <cellStyle name="Обычный 2 11" xfId="9" xr:uid="{00000000-0005-0000-0000-000007000000}"/>
    <cellStyle name="Обычный 2 11 2" xfId="10" xr:uid="{00000000-0005-0000-0000-000008000000}"/>
    <cellStyle name="Обычный 2 12" xfId="11" xr:uid="{00000000-0005-0000-0000-000009000000}"/>
    <cellStyle name="Обычный 2 12 2" xfId="12" xr:uid="{00000000-0005-0000-0000-00000A000000}"/>
    <cellStyle name="Обычный 2 12 2 2" xfId="13" xr:uid="{00000000-0005-0000-0000-00000B000000}"/>
    <cellStyle name="Обычный 2 12 3" xfId="14" xr:uid="{00000000-0005-0000-0000-00000C000000}"/>
    <cellStyle name="Обычный 2 13" xfId="15" xr:uid="{00000000-0005-0000-0000-00000D000000}"/>
    <cellStyle name="Обычный 2 13 2" xfId="16" xr:uid="{00000000-0005-0000-0000-00000E000000}"/>
    <cellStyle name="Обычный 2 14" xfId="17" xr:uid="{00000000-0005-0000-0000-00000F000000}"/>
    <cellStyle name="Обычный 2 14 2" xfId="18" xr:uid="{00000000-0005-0000-0000-000010000000}"/>
    <cellStyle name="Обычный 2 14 2 2" xfId="19" xr:uid="{00000000-0005-0000-0000-000011000000}"/>
    <cellStyle name="Обычный 2 14 3" xfId="20" xr:uid="{00000000-0005-0000-0000-000012000000}"/>
    <cellStyle name="Обычный 2 14 4" xfId="21" xr:uid="{00000000-0005-0000-0000-000013000000}"/>
    <cellStyle name="Обычный 2 15" xfId="22" xr:uid="{00000000-0005-0000-0000-000014000000}"/>
    <cellStyle name="Обычный 2 15 2" xfId="23" xr:uid="{00000000-0005-0000-0000-000015000000}"/>
    <cellStyle name="Обычный 2 15 2 2" xfId="24" xr:uid="{00000000-0005-0000-0000-000016000000}"/>
    <cellStyle name="Обычный 2 15 2 3" xfId="25" xr:uid="{00000000-0005-0000-0000-000017000000}"/>
    <cellStyle name="Обычный 2 15 3" xfId="26" xr:uid="{00000000-0005-0000-0000-000018000000}"/>
    <cellStyle name="Обычный 2 16" xfId="27" xr:uid="{00000000-0005-0000-0000-000019000000}"/>
    <cellStyle name="Обычный 2 16 2" xfId="28" xr:uid="{00000000-0005-0000-0000-00001A000000}"/>
    <cellStyle name="Обычный 2 17" xfId="29" xr:uid="{00000000-0005-0000-0000-00001B000000}"/>
    <cellStyle name="Обычный 2 17 2" xfId="30" xr:uid="{00000000-0005-0000-0000-00001C000000}"/>
    <cellStyle name="Обычный 2 17 2 2" xfId="31" xr:uid="{00000000-0005-0000-0000-00001D000000}"/>
    <cellStyle name="Обычный 2 17 3" xfId="32" xr:uid="{00000000-0005-0000-0000-00001E000000}"/>
    <cellStyle name="Обычный 2 17 4" xfId="33" xr:uid="{00000000-0005-0000-0000-00001F000000}"/>
    <cellStyle name="Обычный 2 17 5" xfId="34" xr:uid="{00000000-0005-0000-0000-000020000000}"/>
    <cellStyle name="Обычный 2 17 6" xfId="35" xr:uid="{00000000-0005-0000-0000-000021000000}"/>
    <cellStyle name="Обычный 2 17 7" xfId="36" xr:uid="{00000000-0005-0000-0000-000022000000}"/>
    <cellStyle name="Обычный 2 18" xfId="37" xr:uid="{00000000-0005-0000-0000-000023000000}"/>
    <cellStyle name="Обычный 2 18 2" xfId="38" xr:uid="{00000000-0005-0000-0000-000024000000}"/>
    <cellStyle name="Обычный 2 18 2 2" xfId="39" xr:uid="{00000000-0005-0000-0000-000025000000}"/>
    <cellStyle name="Обычный 2 18 3" xfId="40" xr:uid="{00000000-0005-0000-0000-000026000000}"/>
    <cellStyle name="Обычный 2 19" xfId="41" xr:uid="{00000000-0005-0000-0000-000027000000}"/>
    <cellStyle name="Обычный 2 19 2" xfId="42" xr:uid="{00000000-0005-0000-0000-000028000000}"/>
    <cellStyle name="Обычный 2 19 2 2" xfId="43" xr:uid="{00000000-0005-0000-0000-000029000000}"/>
    <cellStyle name="Обычный 2 19 3" xfId="44" xr:uid="{00000000-0005-0000-0000-00002A000000}"/>
    <cellStyle name="Обычный 2 19 3 2" xfId="45" xr:uid="{00000000-0005-0000-0000-00002B000000}"/>
    <cellStyle name="Обычный 2 19 4" xfId="46" xr:uid="{00000000-0005-0000-0000-00002C000000}"/>
    <cellStyle name="Обычный 2 19 5" xfId="47" xr:uid="{00000000-0005-0000-0000-00002D000000}"/>
    <cellStyle name="Обычный 2 19 6" xfId="48" xr:uid="{00000000-0005-0000-0000-00002E000000}"/>
    <cellStyle name="Обычный 2 19 7" xfId="49" xr:uid="{00000000-0005-0000-0000-00002F000000}"/>
    <cellStyle name="Обычный 2 19 8" xfId="50" xr:uid="{00000000-0005-0000-0000-000030000000}"/>
    <cellStyle name="Обычный 2 2" xfId="51" xr:uid="{00000000-0005-0000-0000-000031000000}"/>
    <cellStyle name="Обычный 2 2 2" xfId="52" xr:uid="{00000000-0005-0000-0000-000032000000}"/>
    <cellStyle name="Обычный 2 2 2 2" xfId="53" xr:uid="{00000000-0005-0000-0000-000033000000}"/>
    <cellStyle name="Обычный 2 2 3" xfId="54" xr:uid="{00000000-0005-0000-0000-000034000000}"/>
    <cellStyle name="Обычный 2 20" xfId="55" xr:uid="{00000000-0005-0000-0000-000035000000}"/>
    <cellStyle name="Обычный 2 20 2" xfId="56" xr:uid="{00000000-0005-0000-0000-000036000000}"/>
    <cellStyle name="Обычный 2 21" xfId="57" xr:uid="{00000000-0005-0000-0000-000037000000}"/>
    <cellStyle name="Обычный 2 21 2" xfId="58" xr:uid="{00000000-0005-0000-0000-000038000000}"/>
    <cellStyle name="Обычный 2 22" xfId="59" xr:uid="{00000000-0005-0000-0000-000039000000}"/>
    <cellStyle name="Обычный 2 22 2" xfId="60" xr:uid="{00000000-0005-0000-0000-00003A000000}"/>
    <cellStyle name="Обычный 2 22 3" xfId="61" xr:uid="{00000000-0005-0000-0000-00003B000000}"/>
    <cellStyle name="Обычный 2 22 4" xfId="62" xr:uid="{00000000-0005-0000-0000-00003C000000}"/>
    <cellStyle name="Обычный 2 22 5" xfId="63" xr:uid="{00000000-0005-0000-0000-00003D000000}"/>
    <cellStyle name="Обычный 2 22 6" xfId="64" xr:uid="{00000000-0005-0000-0000-00003E000000}"/>
    <cellStyle name="Обычный 2 23" xfId="65" xr:uid="{00000000-0005-0000-0000-00003F000000}"/>
    <cellStyle name="Обычный 2 23 2" xfId="66" xr:uid="{00000000-0005-0000-0000-000040000000}"/>
    <cellStyle name="Обычный 2 23 3" xfId="67" xr:uid="{00000000-0005-0000-0000-000041000000}"/>
    <cellStyle name="Обычный 2 23 4" xfId="68" xr:uid="{00000000-0005-0000-0000-000042000000}"/>
    <cellStyle name="Обычный 2 23 5" xfId="69" xr:uid="{00000000-0005-0000-0000-000043000000}"/>
    <cellStyle name="Обычный 2 23 6" xfId="70" xr:uid="{00000000-0005-0000-0000-000044000000}"/>
    <cellStyle name="Обычный 2 24" xfId="71" xr:uid="{00000000-0005-0000-0000-000045000000}"/>
    <cellStyle name="Обычный 2 24 2" xfId="72" xr:uid="{00000000-0005-0000-0000-000046000000}"/>
    <cellStyle name="Обычный 2 24 3" xfId="73" xr:uid="{00000000-0005-0000-0000-000047000000}"/>
    <cellStyle name="Обычный 2 24 4" xfId="74" xr:uid="{00000000-0005-0000-0000-000048000000}"/>
    <cellStyle name="Обычный 2 24 5" xfId="75" xr:uid="{00000000-0005-0000-0000-000049000000}"/>
    <cellStyle name="Обычный 2 25" xfId="76" xr:uid="{00000000-0005-0000-0000-00004A000000}"/>
    <cellStyle name="Обычный 2 25 2" xfId="77" xr:uid="{00000000-0005-0000-0000-00004B000000}"/>
    <cellStyle name="Обычный 2 25 2 2" xfId="78" xr:uid="{00000000-0005-0000-0000-00004C000000}"/>
    <cellStyle name="Обычный 2 25 3" xfId="79" xr:uid="{00000000-0005-0000-0000-00004D000000}"/>
    <cellStyle name="Обычный 2 26" xfId="80" xr:uid="{00000000-0005-0000-0000-00004E000000}"/>
    <cellStyle name="Обычный 2 26 2" xfId="81" xr:uid="{00000000-0005-0000-0000-00004F000000}"/>
    <cellStyle name="Обычный 2 27" xfId="82" xr:uid="{00000000-0005-0000-0000-000050000000}"/>
    <cellStyle name="Обычный 2 27 2" xfId="83" xr:uid="{00000000-0005-0000-0000-000051000000}"/>
    <cellStyle name="Обычный 2 28" xfId="84" xr:uid="{00000000-0005-0000-0000-000052000000}"/>
    <cellStyle name="Обычный 2 28 2" xfId="85" xr:uid="{00000000-0005-0000-0000-000053000000}"/>
    <cellStyle name="Обычный 2 29" xfId="86" xr:uid="{00000000-0005-0000-0000-000054000000}"/>
    <cellStyle name="Обычный 2 29 2" xfId="87" xr:uid="{00000000-0005-0000-0000-000055000000}"/>
    <cellStyle name="Обычный 2 29 2 2" xfId="88" xr:uid="{00000000-0005-0000-0000-000056000000}"/>
    <cellStyle name="Обычный 2 3" xfId="89" xr:uid="{00000000-0005-0000-0000-000057000000}"/>
    <cellStyle name="Обычный 2 3 2" xfId="90" xr:uid="{00000000-0005-0000-0000-000058000000}"/>
    <cellStyle name="Обычный 2 3 2 2" xfId="91" xr:uid="{00000000-0005-0000-0000-000059000000}"/>
    <cellStyle name="Обычный 2 3 3" xfId="92" xr:uid="{00000000-0005-0000-0000-00005A000000}"/>
    <cellStyle name="Обычный 2 30" xfId="93" xr:uid="{00000000-0005-0000-0000-00005B000000}"/>
    <cellStyle name="Обычный 2 31" xfId="94" xr:uid="{00000000-0005-0000-0000-00005C000000}"/>
    <cellStyle name="Обычный 2 32" xfId="95" xr:uid="{00000000-0005-0000-0000-00005D000000}"/>
    <cellStyle name="Обычный 2 33" xfId="96" xr:uid="{00000000-0005-0000-0000-00005E000000}"/>
    <cellStyle name="Обычный 2 34" xfId="97" xr:uid="{00000000-0005-0000-0000-00005F000000}"/>
    <cellStyle name="Обычный 2 35" xfId="98" xr:uid="{00000000-0005-0000-0000-000060000000}"/>
    <cellStyle name="Обычный 2 36" xfId="99" xr:uid="{00000000-0005-0000-0000-000061000000}"/>
    <cellStyle name="Обычный 2 37" xfId="100" xr:uid="{00000000-0005-0000-0000-000062000000}"/>
    <cellStyle name="Обычный 2 38" xfId="101" xr:uid="{00000000-0005-0000-0000-000063000000}"/>
    <cellStyle name="Обычный 2 39" xfId="102" xr:uid="{00000000-0005-0000-0000-000064000000}"/>
    <cellStyle name="Обычный 2 4" xfId="103" xr:uid="{00000000-0005-0000-0000-000065000000}"/>
    <cellStyle name="Обычный 2 4 2" xfId="104" xr:uid="{00000000-0005-0000-0000-000066000000}"/>
    <cellStyle name="Обычный 2 4 2 2" xfId="105" xr:uid="{00000000-0005-0000-0000-000067000000}"/>
    <cellStyle name="Обычный 2 4 3" xfId="106" xr:uid="{00000000-0005-0000-0000-000068000000}"/>
    <cellStyle name="Обычный 2 5" xfId="107" xr:uid="{00000000-0005-0000-0000-000069000000}"/>
    <cellStyle name="Обычный 2 5 2" xfId="108" xr:uid="{00000000-0005-0000-0000-00006A000000}"/>
    <cellStyle name="Обычный 2 5 2 2" xfId="109" xr:uid="{00000000-0005-0000-0000-00006B000000}"/>
    <cellStyle name="Обычный 2 5 3" xfId="110" xr:uid="{00000000-0005-0000-0000-00006C000000}"/>
    <cellStyle name="Обычный 2 6" xfId="111" xr:uid="{00000000-0005-0000-0000-00006D000000}"/>
    <cellStyle name="Обычный 2 6 2" xfId="112" xr:uid="{00000000-0005-0000-0000-00006E000000}"/>
    <cellStyle name="Обычный 2 6 2 2" xfId="113" xr:uid="{00000000-0005-0000-0000-00006F000000}"/>
    <cellStyle name="Обычный 2 6 3" xfId="114" xr:uid="{00000000-0005-0000-0000-000070000000}"/>
    <cellStyle name="Обычный 2 7" xfId="115" xr:uid="{00000000-0005-0000-0000-000071000000}"/>
    <cellStyle name="Обычный 2 7 2" xfId="116" xr:uid="{00000000-0005-0000-0000-000072000000}"/>
    <cellStyle name="Обычный 2 7 2 2" xfId="117" xr:uid="{00000000-0005-0000-0000-000073000000}"/>
    <cellStyle name="Обычный 2 7 3" xfId="118" xr:uid="{00000000-0005-0000-0000-000074000000}"/>
    <cellStyle name="Обычный 2 8" xfId="119" xr:uid="{00000000-0005-0000-0000-000075000000}"/>
    <cellStyle name="Обычный 2 8 2" xfId="120" xr:uid="{00000000-0005-0000-0000-000076000000}"/>
    <cellStyle name="Обычный 2 9" xfId="121" xr:uid="{00000000-0005-0000-0000-000077000000}"/>
    <cellStyle name="Обычный 2 9 2" xfId="122" xr:uid="{00000000-0005-0000-0000-000078000000}"/>
    <cellStyle name="Обычный 3" xfId="123" xr:uid="{00000000-0005-0000-0000-000079000000}"/>
    <cellStyle name="Обычный 3 10" xfId="124" xr:uid="{00000000-0005-0000-0000-00007A000000}"/>
    <cellStyle name="Обычный 3 11" xfId="125" xr:uid="{00000000-0005-0000-0000-00007B000000}"/>
    <cellStyle name="Обычный 3 2" xfId="126" xr:uid="{00000000-0005-0000-0000-00007C000000}"/>
    <cellStyle name="Обычный 3 2 2" xfId="127" xr:uid="{00000000-0005-0000-0000-00007D000000}"/>
    <cellStyle name="Обычный 3 2 3" xfId="128" xr:uid="{00000000-0005-0000-0000-00007E000000}"/>
    <cellStyle name="Обычный 3 2 4" xfId="129" xr:uid="{00000000-0005-0000-0000-00007F000000}"/>
    <cellStyle name="Обычный 3 2 5" xfId="130" xr:uid="{00000000-0005-0000-0000-000080000000}"/>
    <cellStyle name="Обычный 3 2 6" xfId="131" xr:uid="{00000000-0005-0000-0000-000081000000}"/>
    <cellStyle name="Обычный 3 2 7" xfId="132" xr:uid="{00000000-0005-0000-0000-000082000000}"/>
    <cellStyle name="Обычный 3 2 8" xfId="133" xr:uid="{00000000-0005-0000-0000-000083000000}"/>
    <cellStyle name="Обычный 3 2 9" xfId="134" xr:uid="{00000000-0005-0000-0000-000084000000}"/>
    <cellStyle name="Обычный 3 3" xfId="135" xr:uid="{00000000-0005-0000-0000-000085000000}"/>
    <cellStyle name="Обычный 3 3 2" xfId="136" xr:uid="{00000000-0005-0000-0000-000086000000}"/>
    <cellStyle name="Обычный 3 3 3" xfId="137" xr:uid="{00000000-0005-0000-0000-000087000000}"/>
    <cellStyle name="Обычный 3 3 4" xfId="138" xr:uid="{00000000-0005-0000-0000-000088000000}"/>
    <cellStyle name="Обычный 3 3 5" xfId="139" xr:uid="{00000000-0005-0000-0000-000089000000}"/>
    <cellStyle name="Обычный 3 4" xfId="140" xr:uid="{00000000-0005-0000-0000-00008A000000}"/>
    <cellStyle name="Обычный 3 4 2" xfId="141" xr:uid="{00000000-0005-0000-0000-00008B000000}"/>
    <cellStyle name="Обычный 3 4 3" xfId="142" xr:uid="{00000000-0005-0000-0000-00008C000000}"/>
    <cellStyle name="Обычный 3 4 4" xfId="143" xr:uid="{00000000-0005-0000-0000-00008D000000}"/>
    <cellStyle name="Обычный 3 4 5" xfId="144" xr:uid="{00000000-0005-0000-0000-00008E000000}"/>
    <cellStyle name="Обычный 3 5" xfId="145" xr:uid="{00000000-0005-0000-0000-00008F000000}"/>
    <cellStyle name="Обычный 3 5 2" xfId="146" xr:uid="{00000000-0005-0000-0000-000090000000}"/>
    <cellStyle name="Обычный 3 5 2 2" xfId="147" xr:uid="{00000000-0005-0000-0000-000091000000}"/>
    <cellStyle name="Обычный 3 5 3" xfId="148" xr:uid="{00000000-0005-0000-0000-000092000000}"/>
    <cellStyle name="Обычный 3 5 4" xfId="149" xr:uid="{00000000-0005-0000-0000-000093000000}"/>
    <cellStyle name="Обычный 3 5 5" xfId="150" xr:uid="{00000000-0005-0000-0000-000094000000}"/>
    <cellStyle name="Обычный 3 6" xfId="151" xr:uid="{00000000-0005-0000-0000-000095000000}"/>
    <cellStyle name="Обычный 3 7" xfId="152" xr:uid="{00000000-0005-0000-0000-000096000000}"/>
    <cellStyle name="Обычный 3 8" xfId="153" xr:uid="{00000000-0005-0000-0000-000097000000}"/>
    <cellStyle name="Обычный 3 9" xfId="154" xr:uid="{00000000-0005-0000-0000-000098000000}"/>
    <cellStyle name="Обычный 4" xfId="155" xr:uid="{00000000-0005-0000-0000-000099000000}"/>
    <cellStyle name="Обычный 4 2" xfId="156" xr:uid="{00000000-0005-0000-0000-00009A000000}"/>
    <cellStyle name="Обычный 4 2 2" xfId="157" xr:uid="{00000000-0005-0000-0000-00009B000000}"/>
    <cellStyle name="Обычный 4 2 3" xfId="158" xr:uid="{00000000-0005-0000-0000-00009C000000}"/>
    <cellStyle name="Обычный 4 2 4" xfId="159" xr:uid="{00000000-0005-0000-0000-00009D000000}"/>
    <cellStyle name="Обычный 4 2 5" xfId="160" xr:uid="{00000000-0005-0000-0000-00009E000000}"/>
    <cellStyle name="Обычный 4 3" xfId="161" xr:uid="{00000000-0005-0000-0000-00009F000000}"/>
    <cellStyle name="Обычный 4 4" xfId="162" xr:uid="{00000000-0005-0000-0000-0000A0000000}"/>
    <cellStyle name="Обычный 4 5" xfId="163" xr:uid="{00000000-0005-0000-0000-0000A1000000}"/>
    <cellStyle name="Обычный 4 6" xfId="164" xr:uid="{00000000-0005-0000-0000-0000A2000000}"/>
    <cellStyle name="Обычный 5" xfId="165" xr:uid="{00000000-0005-0000-0000-0000A3000000}"/>
    <cellStyle name="Обычный 5 2" xfId="166" xr:uid="{00000000-0005-0000-0000-0000A4000000}"/>
    <cellStyle name="Обычный 5 3" xfId="167" xr:uid="{00000000-0005-0000-0000-0000A5000000}"/>
    <cellStyle name="Обычный 5 4" xfId="168" xr:uid="{00000000-0005-0000-0000-0000A6000000}"/>
    <cellStyle name="Обычный 5 5" xfId="169" xr:uid="{00000000-0005-0000-0000-0000A7000000}"/>
    <cellStyle name="Обычный 6" xfId="170" xr:uid="{00000000-0005-0000-0000-0000A8000000}"/>
    <cellStyle name="Обычный 6 2" xfId="171" xr:uid="{00000000-0005-0000-0000-0000A9000000}"/>
    <cellStyle name="Обычный 6 3" xfId="172" xr:uid="{00000000-0005-0000-0000-0000AA000000}"/>
    <cellStyle name="Обычный 6 4" xfId="173" xr:uid="{00000000-0005-0000-0000-0000AB000000}"/>
    <cellStyle name="Обычный 6 5" xfId="174" xr:uid="{00000000-0005-0000-0000-0000AC000000}"/>
    <cellStyle name="Обычный 7" xfId="175" xr:uid="{00000000-0005-0000-0000-0000AD000000}"/>
    <cellStyle name="Обычный 7 2" xfId="176" xr:uid="{00000000-0005-0000-0000-0000AE000000}"/>
    <cellStyle name="Обычный 7 3" xfId="177" xr:uid="{00000000-0005-0000-0000-0000AF000000}"/>
    <cellStyle name="Обычный 7 3 2" xfId="178" xr:uid="{00000000-0005-0000-0000-0000B0000000}"/>
    <cellStyle name="Обычный 7 3 3" xfId="179" xr:uid="{00000000-0005-0000-0000-0000B1000000}"/>
    <cellStyle name="Обычный 7 4" xfId="180" xr:uid="{00000000-0005-0000-0000-0000B2000000}"/>
    <cellStyle name="Обычный 7 5" xfId="181" xr:uid="{00000000-0005-0000-0000-0000B3000000}"/>
    <cellStyle name="Обычный 7 6" xfId="182" xr:uid="{00000000-0005-0000-0000-0000B4000000}"/>
    <cellStyle name="Обычный 7 7" xfId="183" xr:uid="{00000000-0005-0000-0000-0000B5000000}"/>
    <cellStyle name="Обычный 7 8" xfId="184" xr:uid="{00000000-0005-0000-0000-0000B6000000}"/>
    <cellStyle name="Обычный 8" xfId="185" xr:uid="{00000000-0005-0000-0000-0000B7000000}"/>
    <cellStyle name="Обычный 8 2" xfId="186" xr:uid="{00000000-0005-0000-0000-0000B8000000}"/>
    <cellStyle name="Обычный 8 2 2" xfId="187" xr:uid="{00000000-0005-0000-0000-0000B9000000}"/>
    <cellStyle name="Обычный 8 2 3" xfId="188" xr:uid="{00000000-0005-0000-0000-0000BA000000}"/>
    <cellStyle name="Обычный 8 2 4" xfId="189" xr:uid="{00000000-0005-0000-0000-0000BB000000}"/>
    <cellStyle name="Обычный 8 2 5" xfId="190" xr:uid="{00000000-0005-0000-0000-0000BC000000}"/>
    <cellStyle name="Обычный 8 2 6" xfId="191" xr:uid="{00000000-0005-0000-0000-0000BD000000}"/>
    <cellStyle name="Обычный 8 2 7" xfId="192" xr:uid="{00000000-0005-0000-0000-0000BE000000}"/>
    <cellStyle name="Обычный 8 3" xfId="193" xr:uid="{00000000-0005-0000-0000-0000BF000000}"/>
    <cellStyle name="Обычный 8 3 2" xfId="194" xr:uid="{00000000-0005-0000-0000-0000C0000000}"/>
    <cellStyle name="Обычный 8 3 2 2" xfId="195" xr:uid="{00000000-0005-0000-0000-0000C1000000}"/>
    <cellStyle name="Обычный 8 4" xfId="196" xr:uid="{00000000-0005-0000-0000-0000C2000000}"/>
    <cellStyle name="Обычный 8 5" xfId="197" xr:uid="{00000000-0005-0000-0000-0000C3000000}"/>
    <cellStyle name="Обычный 8 6" xfId="198" xr:uid="{00000000-0005-0000-0000-0000C4000000}"/>
    <cellStyle name="Обычный 8 7" xfId="199" xr:uid="{00000000-0005-0000-0000-0000C5000000}"/>
    <cellStyle name="Обычный 9" xfId="200" xr:uid="{00000000-0005-0000-0000-0000C6000000}"/>
    <cellStyle name="Обычный_tmp 2" xfId="2" xr:uid="{00000000-0005-0000-0000-0000C7000000}"/>
    <cellStyle name="Обычный_tmp_Уточнения 1 квартал 2009" xfId="1" xr:uid="{00000000-0005-0000-0000-0000C8000000}"/>
    <cellStyle name="Финансовый 2" xfId="201" xr:uid="{00000000-0005-0000-0000-0000C9000000}"/>
    <cellStyle name="Финансовый 2 2" xfId="202" xr:uid="{00000000-0005-0000-0000-0000CA000000}"/>
    <cellStyle name="Финансовый 2 3" xfId="203" xr:uid="{00000000-0005-0000-0000-0000CB000000}"/>
    <cellStyle name="Финансовый 2 4" xfId="204" xr:uid="{00000000-0005-0000-0000-0000CC000000}"/>
    <cellStyle name="Финансовый 2 5" xfId="205" xr:uid="{00000000-0005-0000-0000-0000CD000000}"/>
    <cellStyle name="Финансовый 2 6" xfId="206" xr:uid="{00000000-0005-0000-0000-0000C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view="pageBreakPreview" topLeftCell="A63" zoomScale="80" zoomScaleNormal="100" zoomScaleSheetLayoutView="80" workbookViewId="0">
      <selection activeCell="G78" sqref="G78"/>
    </sheetView>
  </sheetViews>
  <sheetFormatPr defaultColWidth="9.140625" defaultRowHeight="15" x14ac:dyDescent="0.25"/>
  <cols>
    <col min="1" max="1" width="50.28515625" style="7" customWidth="1"/>
    <col min="2" max="2" width="9.85546875" style="7" customWidth="1"/>
    <col min="3" max="3" width="9.7109375" style="7" customWidth="1"/>
    <col min="4" max="4" width="17.42578125" style="2" customWidth="1"/>
    <col min="5" max="5" width="12.5703125" style="3" customWidth="1"/>
    <col min="6" max="6" width="14.85546875" style="3" customWidth="1"/>
    <col min="7" max="7" width="91.5703125" style="7" customWidth="1"/>
    <col min="8" max="8" width="13.140625" style="3" customWidth="1"/>
    <col min="9" max="9" width="14.85546875" style="8" customWidth="1"/>
    <col min="10" max="10" width="15.28515625" style="5" customWidth="1"/>
    <col min="11" max="11" width="13.5703125" style="5" customWidth="1"/>
    <col min="12" max="12" width="15.140625" style="5" customWidth="1"/>
    <col min="13" max="13" width="20.5703125" style="5" customWidth="1"/>
    <col min="14" max="14" width="9.42578125" style="5" bestFit="1" customWidth="1"/>
    <col min="15" max="16384" width="9.140625" style="5"/>
  </cols>
  <sheetData>
    <row r="1" spans="1:13" x14ac:dyDescent="0.25">
      <c r="A1" s="1"/>
      <c r="B1" s="1"/>
      <c r="C1" s="1"/>
      <c r="G1" s="1"/>
      <c r="H1" s="4"/>
      <c r="I1" s="4" t="s">
        <v>79</v>
      </c>
    </row>
    <row r="2" spans="1:13" x14ac:dyDescent="0.25">
      <c r="A2" s="6"/>
      <c r="B2" s="6"/>
      <c r="C2" s="6"/>
    </row>
    <row r="3" spans="1:13" ht="16.5" x14ac:dyDescent="0.25">
      <c r="A3" s="123" t="s">
        <v>83</v>
      </c>
      <c r="B3" s="123"/>
      <c r="C3" s="123"/>
      <c r="D3" s="123"/>
      <c r="E3" s="123"/>
      <c r="F3" s="123"/>
      <c r="G3" s="123"/>
      <c r="H3" s="123"/>
      <c r="I3" s="123"/>
    </row>
    <row r="4" spans="1:13" x14ac:dyDescent="0.25">
      <c r="A4" s="9"/>
      <c r="B4" s="9"/>
      <c r="C4" s="9"/>
      <c r="H4" s="4"/>
      <c r="I4" s="120" t="s">
        <v>0</v>
      </c>
    </row>
    <row r="5" spans="1:13" ht="15.75" thickBot="1" x14ac:dyDescent="0.3">
      <c r="A5" s="9"/>
      <c r="B5" s="9"/>
      <c r="C5" s="9"/>
      <c r="H5" s="4"/>
      <c r="I5" s="4"/>
    </row>
    <row r="6" spans="1:13" ht="86.25" thickBot="1" x14ac:dyDescent="0.3">
      <c r="A6" s="10" t="s">
        <v>1</v>
      </c>
      <c r="B6" s="124" t="s">
        <v>2</v>
      </c>
      <c r="C6" s="124"/>
      <c r="D6" s="11" t="s">
        <v>84</v>
      </c>
      <c r="E6" s="12" t="s">
        <v>3</v>
      </c>
      <c r="F6" s="12" t="s">
        <v>85</v>
      </c>
      <c r="G6" s="13" t="s">
        <v>4</v>
      </c>
      <c r="H6" s="14" t="s">
        <v>5</v>
      </c>
      <c r="I6" s="15" t="s">
        <v>6</v>
      </c>
      <c r="J6" s="38"/>
      <c r="K6" s="38"/>
    </row>
    <row r="7" spans="1:13" ht="15.75" thickBot="1" x14ac:dyDescent="0.3">
      <c r="A7" s="16">
        <v>1</v>
      </c>
      <c r="B7" s="17">
        <v>2</v>
      </c>
      <c r="C7" s="17">
        <v>3</v>
      </c>
      <c r="D7" s="18">
        <v>4</v>
      </c>
      <c r="E7" s="18">
        <v>5</v>
      </c>
      <c r="F7" s="18">
        <v>6</v>
      </c>
      <c r="G7" s="17">
        <v>7</v>
      </c>
      <c r="H7" s="18">
        <v>8</v>
      </c>
      <c r="I7" s="19">
        <v>9</v>
      </c>
      <c r="J7" s="38"/>
      <c r="K7" s="38"/>
    </row>
    <row r="8" spans="1:13" ht="27.75" customHeight="1" thickBot="1" x14ac:dyDescent="0.3">
      <c r="A8" s="59" t="s">
        <v>7</v>
      </c>
      <c r="B8" s="60" t="s">
        <v>8</v>
      </c>
      <c r="C8" s="60" t="s">
        <v>9</v>
      </c>
      <c r="D8" s="61">
        <f>SUM(D9:D16)</f>
        <v>390819.30000000005</v>
      </c>
      <c r="E8" s="61">
        <f>SUM(E9:E16)</f>
        <v>3775.9999999999991</v>
      </c>
      <c r="F8" s="61">
        <f>SUM(F9:F16)</f>
        <v>394595.30000000005</v>
      </c>
      <c r="G8" s="62"/>
      <c r="H8" s="61">
        <f>SUM(H9:H16)</f>
        <v>993.9</v>
      </c>
      <c r="I8" s="63">
        <f>SUM(I9:I16)</f>
        <v>2782.0999999999995</v>
      </c>
      <c r="J8" s="44"/>
      <c r="K8" s="44"/>
      <c r="L8" s="3"/>
    </row>
    <row r="9" spans="1:13" ht="89.25" customHeight="1" x14ac:dyDescent="0.25">
      <c r="A9" s="64" t="s">
        <v>10</v>
      </c>
      <c r="B9" s="65" t="s">
        <v>8</v>
      </c>
      <c r="C9" s="65" t="s">
        <v>11</v>
      </c>
      <c r="D9" s="93">
        <v>5727</v>
      </c>
      <c r="E9" s="66">
        <f t="shared" ref="E9:E44" si="0">H9+I9</f>
        <v>0</v>
      </c>
      <c r="F9" s="66">
        <f>D9+E9</f>
        <v>5727</v>
      </c>
      <c r="G9" s="94"/>
      <c r="H9" s="66"/>
      <c r="I9" s="67"/>
      <c r="J9" s="8"/>
      <c r="K9" s="82"/>
      <c r="L9" s="3"/>
    </row>
    <row r="10" spans="1:13" ht="75" customHeight="1" x14ac:dyDescent="0.25">
      <c r="A10" s="20" t="s">
        <v>12</v>
      </c>
      <c r="B10" s="21" t="s">
        <v>8</v>
      </c>
      <c r="C10" s="21" t="s">
        <v>13</v>
      </c>
      <c r="D10" s="95">
        <v>19827</v>
      </c>
      <c r="E10" s="22">
        <f>H10+I10</f>
        <v>-400</v>
      </c>
      <c r="F10" s="22">
        <f>D10+E10</f>
        <v>19427</v>
      </c>
      <c r="G10" s="53" t="s">
        <v>108</v>
      </c>
      <c r="H10" s="22"/>
      <c r="I10" s="23">
        <v>-400</v>
      </c>
      <c r="J10" s="8"/>
      <c r="K10" s="82"/>
      <c r="L10" s="3"/>
    </row>
    <row r="11" spans="1:13" ht="68.25" customHeight="1" x14ac:dyDescent="0.25">
      <c r="A11" s="20" t="s">
        <v>14</v>
      </c>
      <c r="B11" s="21" t="s">
        <v>8</v>
      </c>
      <c r="C11" s="21" t="s">
        <v>15</v>
      </c>
      <c r="D11" s="95">
        <v>148742</v>
      </c>
      <c r="E11" s="22">
        <f>H11+I11</f>
        <v>0</v>
      </c>
      <c r="F11" s="22">
        <f t="shared" ref="F11:F16" si="1">D11+E11</f>
        <v>148742</v>
      </c>
      <c r="G11" s="53"/>
      <c r="H11" s="22"/>
      <c r="I11" s="23"/>
      <c r="J11" s="8"/>
      <c r="K11" s="82"/>
      <c r="L11" s="3"/>
    </row>
    <row r="12" spans="1:13" ht="35.25" customHeight="1" x14ac:dyDescent="0.25">
      <c r="A12" s="20" t="s">
        <v>16</v>
      </c>
      <c r="B12" s="21" t="s">
        <v>8</v>
      </c>
      <c r="C12" s="21" t="s">
        <v>17</v>
      </c>
      <c r="D12" s="95">
        <v>6.2</v>
      </c>
      <c r="E12" s="22">
        <f t="shared" si="0"/>
        <v>0</v>
      </c>
      <c r="F12" s="22">
        <f t="shared" si="1"/>
        <v>6.2</v>
      </c>
      <c r="G12" s="54"/>
      <c r="H12" s="22"/>
      <c r="I12" s="23"/>
      <c r="J12" s="8"/>
      <c r="K12" s="82"/>
      <c r="L12" s="3"/>
    </row>
    <row r="13" spans="1:13" ht="59.25" customHeight="1" x14ac:dyDescent="0.25">
      <c r="A13" s="20" t="s">
        <v>18</v>
      </c>
      <c r="B13" s="21" t="s">
        <v>8</v>
      </c>
      <c r="C13" s="21" t="s">
        <v>19</v>
      </c>
      <c r="D13" s="95">
        <v>53932</v>
      </c>
      <c r="E13" s="22">
        <f t="shared" si="0"/>
        <v>0</v>
      </c>
      <c r="F13" s="22">
        <f t="shared" si="1"/>
        <v>53932</v>
      </c>
      <c r="G13" s="53"/>
      <c r="H13" s="22"/>
      <c r="I13" s="23"/>
      <c r="J13" s="8"/>
      <c r="K13" s="82"/>
      <c r="L13" s="3"/>
    </row>
    <row r="14" spans="1:13" ht="37.5" customHeight="1" x14ac:dyDescent="0.25">
      <c r="A14" s="20" t="s">
        <v>20</v>
      </c>
      <c r="B14" s="21" t="s">
        <v>8</v>
      </c>
      <c r="C14" s="21" t="s">
        <v>21</v>
      </c>
      <c r="D14" s="95">
        <v>0</v>
      </c>
      <c r="E14" s="22">
        <f t="shared" si="0"/>
        <v>0</v>
      </c>
      <c r="F14" s="22">
        <f t="shared" si="1"/>
        <v>0</v>
      </c>
      <c r="G14" s="96"/>
      <c r="H14" s="22"/>
      <c r="I14" s="23"/>
      <c r="J14" s="8"/>
      <c r="K14" s="82"/>
      <c r="L14" s="3"/>
    </row>
    <row r="15" spans="1:13" ht="30.75" customHeight="1" x14ac:dyDescent="0.25">
      <c r="A15" s="20" t="s">
        <v>22</v>
      </c>
      <c r="B15" s="21" t="s">
        <v>8</v>
      </c>
      <c r="C15" s="21" t="s">
        <v>23</v>
      </c>
      <c r="D15" s="95">
        <v>1639.9</v>
      </c>
      <c r="E15" s="22">
        <f t="shared" si="0"/>
        <v>0</v>
      </c>
      <c r="F15" s="22">
        <f t="shared" si="1"/>
        <v>1639.9</v>
      </c>
      <c r="G15" s="53"/>
      <c r="H15" s="22"/>
      <c r="I15" s="23"/>
      <c r="J15" s="8"/>
      <c r="K15" s="82"/>
      <c r="L15" s="3"/>
    </row>
    <row r="16" spans="1:13" ht="191.25" customHeight="1" x14ac:dyDescent="0.25">
      <c r="A16" s="68" t="s">
        <v>24</v>
      </c>
      <c r="B16" s="56" t="s">
        <v>8</v>
      </c>
      <c r="C16" s="56" t="s">
        <v>25</v>
      </c>
      <c r="D16" s="97">
        <v>160945.20000000001</v>
      </c>
      <c r="E16" s="98">
        <f t="shared" si="0"/>
        <v>4175.9999999999991</v>
      </c>
      <c r="F16" s="98">
        <f t="shared" si="1"/>
        <v>165121.20000000001</v>
      </c>
      <c r="G16" s="55" t="s">
        <v>112</v>
      </c>
      <c r="H16" s="77">
        <v>993.9</v>
      </c>
      <c r="I16" s="80">
        <f>607.3+2114.1+60.7+400</f>
        <v>3182.0999999999995</v>
      </c>
      <c r="J16" s="99"/>
      <c r="K16" s="69"/>
      <c r="L16" s="3"/>
      <c r="M16" s="48" t="s">
        <v>81</v>
      </c>
    </row>
    <row r="17" spans="1:13" ht="33.75" customHeight="1" x14ac:dyDescent="0.25">
      <c r="A17" s="24" t="s">
        <v>26</v>
      </c>
      <c r="B17" s="25" t="s">
        <v>13</v>
      </c>
      <c r="C17" s="25" t="s">
        <v>9</v>
      </c>
      <c r="D17" s="26">
        <f>SUM(D18:D21)</f>
        <v>11851.9</v>
      </c>
      <c r="E17" s="26">
        <f>SUM(E18:E21)</f>
        <v>1023.8</v>
      </c>
      <c r="F17" s="26">
        <f>SUM(F18:F21)</f>
        <v>12875.699999999999</v>
      </c>
      <c r="G17" s="100"/>
      <c r="H17" s="26">
        <f>SUM(H18:H21)</f>
        <v>1023.8</v>
      </c>
      <c r="I17" s="27">
        <f>SUM(I18:I21)</f>
        <v>0</v>
      </c>
      <c r="J17" s="44"/>
      <c r="K17" s="44"/>
      <c r="L17" s="3"/>
    </row>
    <row r="18" spans="1:13" ht="75" customHeight="1" x14ac:dyDescent="0.25">
      <c r="A18" s="20" t="s">
        <v>27</v>
      </c>
      <c r="B18" s="21" t="s">
        <v>13</v>
      </c>
      <c r="C18" s="21" t="s">
        <v>15</v>
      </c>
      <c r="D18" s="95">
        <v>5268.3</v>
      </c>
      <c r="E18" s="22">
        <f t="shared" si="0"/>
        <v>0</v>
      </c>
      <c r="F18" s="22">
        <f>E18+D18</f>
        <v>5268.3</v>
      </c>
      <c r="G18" s="101"/>
      <c r="H18" s="22"/>
      <c r="I18" s="23"/>
      <c r="J18" s="8"/>
      <c r="K18" s="69"/>
      <c r="L18" s="3"/>
    </row>
    <row r="19" spans="1:13" ht="72" customHeight="1" x14ac:dyDescent="0.25">
      <c r="A19" s="20" t="s">
        <v>28</v>
      </c>
      <c r="B19" s="21" t="s">
        <v>13</v>
      </c>
      <c r="C19" s="21" t="s">
        <v>29</v>
      </c>
      <c r="D19" s="95">
        <v>1976.7</v>
      </c>
      <c r="E19" s="22">
        <f t="shared" si="0"/>
        <v>1023.8</v>
      </c>
      <c r="F19" s="22">
        <f>E19+D19</f>
        <v>3000.5</v>
      </c>
      <c r="G19" s="53" t="s">
        <v>113</v>
      </c>
      <c r="H19" s="22">
        <v>1023.8</v>
      </c>
      <c r="I19" s="23"/>
      <c r="J19" s="8"/>
      <c r="K19" s="69"/>
      <c r="L19" s="3"/>
    </row>
    <row r="20" spans="1:13" ht="51.75" customHeight="1" x14ac:dyDescent="0.25">
      <c r="A20" s="20" t="s">
        <v>30</v>
      </c>
      <c r="B20" s="21" t="s">
        <v>13</v>
      </c>
      <c r="C20" s="21" t="s">
        <v>31</v>
      </c>
      <c r="D20" s="95">
        <v>348</v>
      </c>
      <c r="E20" s="22">
        <f t="shared" si="0"/>
        <v>0</v>
      </c>
      <c r="F20" s="22">
        <f t="shared" ref="F20:F29" si="2">E20+D20</f>
        <v>348</v>
      </c>
      <c r="G20" s="53"/>
      <c r="H20" s="22"/>
      <c r="I20" s="23"/>
      <c r="J20" s="8"/>
      <c r="K20" s="82"/>
      <c r="L20" s="3"/>
    </row>
    <row r="21" spans="1:13" ht="63.75" customHeight="1" x14ac:dyDescent="0.25">
      <c r="A21" s="46" t="s">
        <v>32</v>
      </c>
      <c r="B21" s="21" t="s">
        <v>13</v>
      </c>
      <c r="C21" s="21" t="s">
        <v>33</v>
      </c>
      <c r="D21" s="95">
        <v>4258.8999999999996</v>
      </c>
      <c r="E21" s="22">
        <f t="shared" si="0"/>
        <v>0</v>
      </c>
      <c r="F21" s="22">
        <f t="shared" si="2"/>
        <v>4258.8999999999996</v>
      </c>
      <c r="G21" s="53"/>
      <c r="H21" s="22"/>
      <c r="I21" s="23"/>
      <c r="J21" s="8"/>
      <c r="K21" s="82"/>
      <c r="L21" s="3"/>
    </row>
    <row r="22" spans="1:13" ht="35.25" customHeight="1" x14ac:dyDescent="0.25">
      <c r="A22" s="24" t="s">
        <v>34</v>
      </c>
      <c r="B22" s="25" t="s">
        <v>15</v>
      </c>
      <c r="C22" s="25" t="s">
        <v>9</v>
      </c>
      <c r="D22" s="26">
        <f>SUM(D23:D29)</f>
        <v>157511</v>
      </c>
      <c r="E22" s="26">
        <f>SUM(E23:E29)</f>
        <v>12217.16</v>
      </c>
      <c r="F22" s="26">
        <f>SUM(F23:F29)</f>
        <v>169728.16000000003</v>
      </c>
      <c r="G22" s="102"/>
      <c r="H22" s="26">
        <f>SUM(H23:H29)</f>
        <v>14828.769999999999</v>
      </c>
      <c r="I22" s="27">
        <f>SUM(I23:I29)</f>
        <v>-2611.61</v>
      </c>
      <c r="J22" s="44"/>
      <c r="K22" s="44"/>
      <c r="L22" s="3"/>
    </row>
    <row r="23" spans="1:13" ht="77.25" customHeight="1" x14ac:dyDescent="0.25">
      <c r="A23" s="20" t="s">
        <v>35</v>
      </c>
      <c r="B23" s="21" t="s">
        <v>15</v>
      </c>
      <c r="C23" s="21" t="s">
        <v>8</v>
      </c>
      <c r="D23" s="95">
        <v>2631.4</v>
      </c>
      <c r="E23" s="22">
        <f t="shared" si="0"/>
        <v>0</v>
      </c>
      <c r="F23" s="22">
        <f t="shared" si="2"/>
        <v>2631.4</v>
      </c>
      <c r="G23" s="54"/>
      <c r="H23" s="22"/>
      <c r="I23" s="23"/>
      <c r="J23" s="8"/>
      <c r="K23" s="82"/>
      <c r="L23" s="3"/>
    </row>
    <row r="24" spans="1:13" ht="52.5" customHeight="1" x14ac:dyDescent="0.25">
      <c r="A24" s="20" t="s">
        <v>36</v>
      </c>
      <c r="B24" s="21" t="s">
        <v>15</v>
      </c>
      <c r="C24" s="21" t="s">
        <v>17</v>
      </c>
      <c r="D24" s="95">
        <v>1238.4000000000001</v>
      </c>
      <c r="E24" s="22">
        <f t="shared" si="0"/>
        <v>0</v>
      </c>
      <c r="F24" s="22">
        <f t="shared" si="2"/>
        <v>1238.4000000000001</v>
      </c>
      <c r="G24" s="53"/>
      <c r="H24" s="22"/>
      <c r="I24" s="23"/>
      <c r="J24" s="8"/>
      <c r="K24" s="82"/>
      <c r="L24" s="3"/>
    </row>
    <row r="25" spans="1:13" ht="63" customHeight="1" x14ac:dyDescent="0.25">
      <c r="A25" s="20" t="s">
        <v>80</v>
      </c>
      <c r="B25" s="21" t="s">
        <v>15</v>
      </c>
      <c r="C25" s="21" t="s">
        <v>21</v>
      </c>
      <c r="D25" s="95">
        <v>2665</v>
      </c>
      <c r="E25" s="22">
        <f t="shared" si="0"/>
        <v>-1776</v>
      </c>
      <c r="F25" s="22">
        <f t="shared" si="2"/>
        <v>889</v>
      </c>
      <c r="G25" s="53" t="s">
        <v>93</v>
      </c>
      <c r="H25" s="22"/>
      <c r="I25" s="23">
        <v>-1776</v>
      </c>
      <c r="J25" s="8"/>
      <c r="K25" s="82"/>
      <c r="L25" s="3"/>
    </row>
    <row r="26" spans="1:13" ht="41.25" customHeight="1" x14ac:dyDescent="0.25">
      <c r="A26" s="20" t="s">
        <v>37</v>
      </c>
      <c r="B26" s="21" t="s">
        <v>15</v>
      </c>
      <c r="C26" s="21" t="s">
        <v>38</v>
      </c>
      <c r="D26" s="95">
        <v>37296</v>
      </c>
      <c r="E26" s="22">
        <f t="shared" si="0"/>
        <v>0</v>
      </c>
      <c r="F26" s="22">
        <f t="shared" si="2"/>
        <v>37296</v>
      </c>
      <c r="G26" s="53"/>
      <c r="H26" s="22"/>
      <c r="I26" s="23"/>
      <c r="J26" s="8"/>
      <c r="K26" s="82"/>
      <c r="L26" s="3"/>
    </row>
    <row r="27" spans="1:13" ht="138.75" customHeight="1" x14ac:dyDescent="0.25">
      <c r="A27" s="20" t="s">
        <v>39</v>
      </c>
      <c r="B27" s="21" t="s">
        <v>15</v>
      </c>
      <c r="C27" s="21" t="s">
        <v>29</v>
      </c>
      <c r="D27" s="95">
        <v>93377</v>
      </c>
      <c r="E27" s="22">
        <f t="shared" si="0"/>
        <v>14828.769999999999</v>
      </c>
      <c r="F27" s="22">
        <f t="shared" si="2"/>
        <v>108205.77</v>
      </c>
      <c r="G27" s="53" t="s">
        <v>114</v>
      </c>
      <c r="H27" s="22">
        <f>5406.7+8953.47+468.6</f>
        <v>14828.769999999999</v>
      </c>
      <c r="I27" s="23"/>
      <c r="J27" s="8"/>
      <c r="K27" s="82"/>
      <c r="L27" s="3"/>
    </row>
    <row r="28" spans="1:13" ht="111" customHeight="1" x14ac:dyDescent="0.25">
      <c r="A28" s="20" t="s">
        <v>40</v>
      </c>
      <c r="B28" s="21" t="s">
        <v>15</v>
      </c>
      <c r="C28" s="21" t="s">
        <v>31</v>
      </c>
      <c r="D28" s="95">
        <v>5670</v>
      </c>
      <c r="E28" s="22">
        <f t="shared" si="0"/>
        <v>-607.29999999999995</v>
      </c>
      <c r="F28" s="22">
        <f t="shared" si="2"/>
        <v>5062.7</v>
      </c>
      <c r="G28" s="53" t="s">
        <v>94</v>
      </c>
      <c r="H28" s="22"/>
      <c r="I28" s="23">
        <f>-812.9+205.6</f>
        <v>-607.29999999999995</v>
      </c>
      <c r="J28" s="8"/>
      <c r="K28" s="82"/>
      <c r="L28" s="3"/>
    </row>
    <row r="29" spans="1:13" ht="150" customHeight="1" x14ac:dyDescent="0.25">
      <c r="A29" s="20" t="s">
        <v>41</v>
      </c>
      <c r="B29" s="21" t="s">
        <v>15</v>
      </c>
      <c r="C29" s="21">
        <v>12</v>
      </c>
      <c r="D29" s="95">
        <v>14633.2</v>
      </c>
      <c r="E29" s="85">
        <f>H29+I29</f>
        <v>-228.31</v>
      </c>
      <c r="F29" s="85">
        <f t="shared" si="2"/>
        <v>14404.890000000001</v>
      </c>
      <c r="G29" s="103" t="s">
        <v>95</v>
      </c>
      <c r="H29" s="85"/>
      <c r="I29" s="86">
        <f>-16.88-9.47-3.16-198.8</f>
        <v>-228.31</v>
      </c>
      <c r="J29" s="8"/>
      <c r="K29" s="82"/>
      <c r="L29" s="3"/>
      <c r="M29" s="5" t="s">
        <v>81</v>
      </c>
    </row>
    <row r="30" spans="1:13" ht="31.5" customHeight="1" x14ac:dyDescent="0.25">
      <c r="A30" s="24" t="s">
        <v>42</v>
      </c>
      <c r="B30" s="25" t="s">
        <v>17</v>
      </c>
      <c r="C30" s="25" t="s">
        <v>9</v>
      </c>
      <c r="D30" s="26">
        <f>SUM(D31:D34)</f>
        <v>241161.60000000001</v>
      </c>
      <c r="E30" s="26">
        <f>SUM(E31:E34)</f>
        <v>8979.52</v>
      </c>
      <c r="F30" s="26">
        <f>SUM(F31:F34)</f>
        <v>250141.12</v>
      </c>
      <c r="G30" s="104"/>
      <c r="H30" s="26">
        <f>SUM(H31:H34)</f>
        <v>9179.52</v>
      </c>
      <c r="I30" s="27">
        <f>SUM(I31:I34)</f>
        <v>-200</v>
      </c>
      <c r="J30" s="44"/>
      <c r="K30" s="44"/>
      <c r="L30" s="3"/>
    </row>
    <row r="31" spans="1:13" ht="74.25" customHeight="1" x14ac:dyDescent="0.25">
      <c r="A31" s="68" t="s">
        <v>43</v>
      </c>
      <c r="B31" s="56" t="s">
        <v>17</v>
      </c>
      <c r="C31" s="56" t="s">
        <v>8</v>
      </c>
      <c r="D31" s="97">
        <v>34691.300000000003</v>
      </c>
      <c r="E31" s="98">
        <f t="shared" si="0"/>
        <v>-200</v>
      </c>
      <c r="F31" s="98">
        <f>D31+E31</f>
        <v>34491.300000000003</v>
      </c>
      <c r="G31" s="55" t="s">
        <v>96</v>
      </c>
      <c r="H31" s="76"/>
      <c r="I31" s="105">
        <v>-200</v>
      </c>
      <c r="J31" s="106"/>
      <c r="K31" s="82"/>
      <c r="L31" s="3"/>
    </row>
    <row r="32" spans="1:13" ht="54.75" customHeight="1" x14ac:dyDescent="0.25">
      <c r="A32" s="47" t="s">
        <v>44</v>
      </c>
      <c r="B32" s="21" t="s">
        <v>17</v>
      </c>
      <c r="C32" s="21" t="s">
        <v>11</v>
      </c>
      <c r="D32" s="107">
        <v>27515.1</v>
      </c>
      <c r="E32" s="22">
        <f t="shared" si="0"/>
        <v>0</v>
      </c>
      <c r="F32" s="22">
        <f t="shared" ref="F32:F34" si="3">E32+D32</f>
        <v>27515.1</v>
      </c>
      <c r="G32" s="53"/>
      <c r="H32" s="22"/>
      <c r="I32" s="23"/>
      <c r="J32" s="8"/>
      <c r="K32" s="82"/>
      <c r="L32" s="3"/>
    </row>
    <row r="33" spans="1:14" ht="137.25" customHeight="1" x14ac:dyDescent="0.25">
      <c r="A33" s="20" t="s">
        <v>45</v>
      </c>
      <c r="B33" s="21" t="s">
        <v>17</v>
      </c>
      <c r="C33" s="21" t="s">
        <v>13</v>
      </c>
      <c r="D33" s="95">
        <v>125249.60000000001</v>
      </c>
      <c r="E33" s="22">
        <f t="shared" si="0"/>
        <v>9179.52</v>
      </c>
      <c r="F33" s="22">
        <f t="shared" si="3"/>
        <v>134429.12</v>
      </c>
      <c r="G33" s="110" t="s">
        <v>109</v>
      </c>
      <c r="H33" s="22">
        <f>7179.38+2000+0.14</f>
        <v>9179.52</v>
      </c>
      <c r="I33" s="23">
        <f>598.21+884.02+2203.13+0.02-3685.38</f>
        <v>0</v>
      </c>
      <c r="J33" s="8"/>
      <c r="K33" s="82"/>
      <c r="L33" s="3"/>
      <c r="N33" s="5" t="s">
        <v>82</v>
      </c>
    </row>
    <row r="34" spans="1:14" ht="48" customHeight="1" x14ac:dyDescent="0.25">
      <c r="A34" s="20" t="s">
        <v>46</v>
      </c>
      <c r="B34" s="21" t="s">
        <v>17</v>
      </c>
      <c r="C34" s="21" t="s">
        <v>17</v>
      </c>
      <c r="D34" s="95">
        <v>53705.599999999999</v>
      </c>
      <c r="E34" s="22">
        <f t="shared" si="0"/>
        <v>0</v>
      </c>
      <c r="F34" s="22">
        <f t="shared" si="3"/>
        <v>53705.599999999999</v>
      </c>
      <c r="G34" s="53"/>
      <c r="H34" s="22"/>
      <c r="I34" s="23"/>
      <c r="J34" s="8"/>
      <c r="K34" s="82"/>
      <c r="L34" s="3"/>
    </row>
    <row r="35" spans="1:14" ht="33" customHeight="1" x14ac:dyDescent="0.25">
      <c r="A35" s="24" t="s">
        <v>47</v>
      </c>
      <c r="B35" s="25" t="s">
        <v>19</v>
      </c>
      <c r="C35" s="25" t="s">
        <v>9</v>
      </c>
      <c r="D35" s="26">
        <f>D37+D36</f>
        <v>860.9</v>
      </c>
      <c r="E35" s="26">
        <f>E37+E36</f>
        <v>0</v>
      </c>
      <c r="F35" s="26">
        <f>F37+F36</f>
        <v>860.9</v>
      </c>
      <c r="G35" s="104"/>
      <c r="H35" s="26">
        <f>H37+H36</f>
        <v>0</v>
      </c>
      <c r="I35" s="28">
        <f>I37+I36</f>
        <v>0</v>
      </c>
      <c r="J35" s="44"/>
      <c r="K35" s="44"/>
      <c r="L35" s="3"/>
    </row>
    <row r="36" spans="1:14" ht="34.5" customHeight="1" x14ac:dyDescent="0.25">
      <c r="A36" s="20" t="s">
        <v>48</v>
      </c>
      <c r="B36" s="21" t="s">
        <v>19</v>
      </c>
      <c r="C36" s="21" t="s">
        <v>11</v>
      </c>
      <c r="D36" s="95">
        <v>0</v>
      </c>
      <c r="E36" s="22">
        <f t="shared" si="0"/>
        <v>0</v>
      </c>
      <c r="F36" s="22">
        <f t="shared" ref="F36:F37" si="4">E36+D36</f>
        <v>0</v>
      </c>
      <c r="G36" s="53"/>
      <c r="H36" s="22"/>
      <c r="I36" s="23"/>
      <c r="J36" s="8"/>
      <c r="K36" s="82"/>
      <c r="L36" s="3"/>
    </row>
    <row r="37" spans="1:14" ht="51.75" customHeight="1" x14ac:dyDescent="0.25">
      <c r="A37" s="20" t="s">
        <v>49</v>
      </c>
      <c r="B37" s="21" t="s">
        <v>19</v>
      </c>
      <c r="C37" s="21" t="s">
        <v>17</v>
      </c>
      <c r="D37" s="95">
        <v>860.9</v>
      </c>
      <c r="E37" s="22">
        <f t="shared" si="0"/>
        <v>0</v>
      </c>
      <c r="F37" s="22">
        <f t="shared" si="4"/>
        <v>860.9</v>
      </c>
      <c r="G37" s="53"/>
      <c r="H37" s="22"/>
      <c r="I37" s="23"/>
      <c r="J37" s="8"/>
      <c r="K37" s="82"/>
      <c r="L37" s="3"/>
      <c r="M37" s="3"/>
    </row>
    <row r="38" spans="1:14" ht="39.75" customHeight="1" x14ac:dyDescent="0.25">
      <c r="A38" s="24" t="s">
        <v>50</v>
      </c>
      <c r="B38" s="25" t="s">
        <v>21</v>
      </c>
      <c r="C38" s="25" t="s">
        <v>9</v>
      </c>
      <c r="D38" s="26">
        <f>SUM(D39:D44)</f>
        <v>1756667.4</v>
      </c>
      <c r="E38" s="26">
        <f>SUM(E39:E44)</f>
        <v>20435.2</v>
      </c>
      <c r="F38" s="26">
        <f>SUM(F39:F44)</f>
        <v>1777102.5999999999</v>
      </c>
      <c r="G38" s="53"/>
      <c r="H38" s="26">
        <f>SUM(H39:H44)</f>
        <v>20102.41</v>
      </c>
      <c r="I38" s="27">
        <f>SUM(I39:I44)</f>
        <v>332.78999999999996</v>
      </c>
      <c r="J38" s="44"/>
      <c r="K38" s="44"/>
      <c r="L38" s="3"/>
    </row>
    <row r="39" spans="1:14" ht="114" customHeight="1" x14ac:dyDescent="0.25">
      <c r="A39" s="20" t="s">
        <v>51</v>
      </c>
      <c r="B39" s="70" t="s">
        <v>21</v>
      </c>
      <c r="C39" s="70" t="s">
        <v>8</v>
      </c>
      <c r="D39" s="108">
        <v>647331.1</v>
      </c>
      <c r="E39" s="109">
        <f t="shared" si="0"/>
        <v>59</v>
      </c>
      <c r="F39" s="109">
        <f>D39+E39</f>
        <v>647390.1</v>
      </c>
      <c r="G39" s="110" t="s">
        <v>97</v>
      </c>
      <c r="H39" s="109"/>
      <c r="I39" s="111">
        <f>58.9+0.1</f>
        <v>59</v>
      </c>
      <c r="J39" s="112"/>
      <c r="K39" s="82"/>
      <c r="L39" s="3"/>
    </row>
    <row r="40" spans="1:14" ht="181.5" customHeight="1" x14ac:dyDescent="0.25">
      <c r="A40" s="125" t="s">
        <v>52</v>
      </c>
      <c r="B40" s="127" t="s">
        <v>21</v>
      </c>
      <c r="C40" s="127" t="s">
        <v>11</v>
      </c>
      <c r="D40" s="129">
        <v>859471.1</v>
      </c>
      <c r="E40" s="131">
        <f>H40+I40</f>
        <v>20001.43</v>
      </c>
      <c r="F40" s="131">
        <f t="shared" ref="F40:F43" si="5">E40+D40</f>
        <v>879472.53</v>
      </c>
      <c r="G40" s="133" t="s">
        <v>115</v>
      </c>
      <c r="H40" s="135">
        <f>12000+538.99+250+2674.34+4479.19</f>
        <v>19942.52</v>
      </c>
      <c r="I40" s="137">
        <f>-0.1+59.01</f>
        <v>58.91</v>
      </c>
      <c r="J40" s="121"/>
      <c r="K40" s="122"/>
      <c r="L40" s="3"/>
      <c r="M40" s="5" t="s">
        <v>82</v>
      </c>
      <c r="N40" s="3"/>
    </row>
    <row r="41" spans="1:14" ht="48.75" customHeight="1" x14ac:dyDescent="0.25">
      <c r="A41" s="126"/>
      <c r="B41" s="128"/>
      <c r="C41" s="128"/>
      <c r="D41" s="130"/>
      <c r="E41" s="132"/>
      <c r="F41" s="132"/>
      <c r="G41" s="134"/>
      <c r="H41" s="136"/>
      <c r="I41" s="138"/>
      <c r="J41" s="121"/>
      <c r="K41" s="122"/>
      <c r="L41" s="3"/>
      <c r="N41" s="3"/>
    </row>
    <row r="42" spans="1:14" ht="118.5" customHeight="1" x14ac:dyDescent="0.25">
      <c r="A42" s="68" t="s">
        <v>53</v>
      </c>
      <c r="B42" s="75" t="s">
        <v>21</v>
      </c>
      <c r="C42" s="75" t="s">
        <v>13</v>
      </c>
      <c r="D42" s="113">
        <v>154328.5</v>
      </c>
      <c r="E42" s="76">
        <f t="shared" ref="E42" si="6">H42+I42</f>
        <v>159.79</v>
      </c>
      <c r="F42" s="76">
        <f t="shared" si="5"/>
        <v>154488.29</v>
      </c>
      <c r="G42" s="114" t="s">
        <v>98</v>
      </c>
      <c r="H42" s="78">
        <f>160-0.11</f>
        <v>159.88999999999999</v>
      </c>
      <c r="I42" s="79">
        <v>-0.1</v>
      </c>
      <c r="J42" s="81"/>
      <c r="K42" s="82"/>
      <c r="L42" s="49"/>
    </row>
    <row r="43" spans="1:14" ht="67.5" customHeight="1" x14ac:dyDescent="0.25">
      <c r="A43" s="47" t="s">
        <v>54</v>
      </c>
      <c r="B43" s="70" t="s">
        <v>21</v>
      </c>
      <c r="C43" s="70" t="s">
        <v>21</v>
      </c>
      <c r="D43" s="108">
        <v>50007.4</v>
      </c>
      <c r="E43" s="22">
        <f t="shared" si="0"/>
        <v>332.89</v>
      </c>
      <c r="F43" s="22">
        <f t="shared" si="5"/>
        <v>50340.29</v>
      </c>
      <c r="G43" s="54" t="s">
        <v>99</v>
      </c>
      <c r="H43" s="115"/>
      <c r="I43" s="23">
        <f>100+232.89</f>
        <v>332.89</v>
      </c>
      <c r="J43" s="112"/>
      <c r="K43" s="82"/>
      <c r="L43" s="3"/>
      <c r="M43" s="48"/>
    </row>
    <row r="44" spans="1:14" ht="67.5" customHeight="1" x14ac:dyDescent="0.25">
      <c r="A44" s="47" t="s">
        <v>55</v>
      </c>
      <c r="B44" s="21" t="s">
        <v>21</v>
      </c>
      <c r="C44" s="21" t="s">
        <v>29</v>
      </c>
      <c r="D44" s="107">
        <v>45529.3</v>
      </c>
      <c r="E44" s="22">
        <f t="shared" si="0"/>
        <v>-117.91</v>
      </c>
      <c r="F44" s="22">
        <f>D44+E44</f>
        <v>45411.39</v>
      </c>
      <c r="G44" s="53" t="s">
        <v>100</v>
      </c>
      <c r="H44" s="22"/>
      <c r="I44" s="23">
        <f>-59.01-58.9</f>
        <v>-117.91</v>
      </c>
      <c r="J44" s="8"/>
      <c r="K44" s="82"/>
      <c r="L44" s="3"/>
      <c r="M44" s="45"/>
    </row>
    <row r="45" spans="1:14" ht="26.25" customHeight="1" x14ac:dyDescent="0.25">
      <c r="A45" s="24" t="s">
        <v>56</v>
      </c>
      <c r="B45" s="25" t="s">
        <v>38</v>
      </c>
      <c r="C45" s="25" t="s">
        <v>9</v>
      </c>
      <c r="D45" s="26">
        <f>SUM(D46:D47)</f>
        <v>148782</v>
      </c>
      <c r="E45" s="26">
        <f>SUM(E46:E47)</f>
        <v>7308.3600000000006</v>
      </c>
      <c r="F45" s="26">
        <f>SUM(F46:F47)</f>
        <v>156090.36000000002</v>
      </c>
      <c r="G45" s="84"/>
      <c r="H45" s="26">
        <f>SUM(H46:H47)</f>
        <v>7611.64</v>
      </c>
      <c r="I45" s="28">
        <f>SUM(I46:I47)</f>
        <v>-303.27999999999997</v>
      </c>
      <c r="J45" s="44"/>
      <c r="K45" s="44"/>
      <c r="L45" s="3"/>
    </row>
    <row r="46" spans="1:14" ht="181.5" customHeight="1" x14ac:dyDescent="0.25">
      <c r="A46" s="68" t="s">
        <v>57</v>
      </c>
      <c r="B46" s="75" t="s">
        <v>38</v>
      </c>
      <c r="C46" s="75" t="s">
        <v>8</v>
      </c>
      <c r="D46" s="97">
        <v>126315.6</v>
      </c>
      <c r="E46" s="98">
        <f t="shared" ref="E46:E47" si="7">H46+I46</f>
        <v>7308.3600000000006</v>
      </c>
      <c r="F46" s="97">
        <f>D46+E46</f>
        <v>133623.96000000002</v>
      </c>
      <c r="G46" s="114" t="s">
        <v>104</v>
      </c>
      <c r="H46" s="98">
        <f>3026.17+1085.47+3500</f>
        <v>7611.64</v>
      </c>
      <c r="I46" s="116">
        <f>-416.26+112.98</f>
        <v>-303.27999999999997</v>
      </c>
      <c r="J46" s="112"/>
      <c r="K46" s="82"/>
      <c r="L46" s="49"/>
    </row>
    <row r="47" spans="1:14" ht="30" x14ac:dyDescent="0.25">
      <c r="A47" s="47" t="s">
        <v>58</v>
      </c>
      <c r="B47" s="21" t="s">
        <v>38</v>
      </c>
      <c r="C47" s="21" t="s">
        <v>15</v>
      </c>
      <c r="D47" s="107">
        <v>22466.400000000001</v>
      </c>
      <c r="E47" s="22">
        <f t="shared" si="7"/>
        <v>0</v>
      </c>
      <c r="F47" s="22">
        <f t="shared" ref="F47" si="8">E47+D47</f>
        <v>22466.400000000001</v>
      </c>
      <c r="G47" s="54"/>
      <c r="H47" s="22"/>
      <c r="I47" s="117"/>
      <c r="J47" s="82"/>
      <c r="L47" s="3"/>
    </row>
    <row r="48" spans="1:14" ht="21" customHeight="1" x14ac:dyDescent="0.25">
      <c r="A48" s="24" t="s">
        <v>59</v>
      </c>
      <c r="B48" s="25" t="s">
        <v>29</v>
      </c>
      <c r="C48" s="25" t="s">
        <v>9</v>
      </c>
      <c r="D48" s="26">
        <f>SUM(D49:D50)</f>
        <v>336.5</v>
      </c>
      <c r="E48" s="26">
        <f t="shared" ref="E48" si="9">SUM(E49:E50)</f>
        <v>5491.3899999999994</v>
      </c>
      <c r="F48" s="26">
        <f>SUM(F49:F50)</f>
        <v>5827.8899999999994</v>
      </c>
      <c r="G48" s="84"/>
      <c r="H48" s="26">
        <f>SUM(H49:H50)</f>
        <v>5491.3899999999994</v>
      </c>
      <c r="I48" s="28">
        <f>SUM(I49:I50)</f>
        <v>0</v>
      </c>
      <c r="J48" s="44"/>
      <c r="K48" s="44"/>
      <c r="L48" s="3"/>
    </row>
    <row r="49" spans="1:13" ht="215.25" customHeight="1" x14ac:dyDescent="0.25">
      <c r="A49" s="20" t="s">
        <v>87</v>
      </c>
      <c r="B49" s="21" t="s">
        <v>29</v>
      </c>
      <c r="C49" s="21" t="s">
        <v>21</v>
      </c>
      <c r="D49" s="22">
        <v>0</v>
      </c>
      <c r="E49" s="22">
        <f t="shared" ref="E49:E55" si="10">H49+I49</f>
        <v>5491.3899999999994</v>
      </c>
      <c r="F49" s="22">
        <f>E49+D49</f>
        <v>5491.3899999999994</v>
      </c>
      <c r="G49" s="84" t="s">
        <v>110</v>
      </c>
      <c r="H49" s="22">
        <f>531+442.5+1910.49+2607.4</f>
        <v>5491.3899999999994</v>
      </c>
      <c r="I49" s="23"/>
      <c r="J49" s="82"/>
      <c r="K49" s="44"/>
      <c r="L49" s="3"/>
    </row>
    <row r="50" spans="1:13" ht="50.25" customHeight="1" x14ac:dyDescent="0.25">
      <c r="A50" s="47" t="s">
        <v>60</v>
      </c>
      <c r="B50" s="21" t="s">
        <v>29</v>
      </c>
      <c r="C50" s="21" t="s">
        <v>29</v>
      </c>
      <c r="D50" s="107">
        <v>336.5</v>
      </c>
      <c r="E50" s="22">
        <f t="shared" si="10"/>
        <v>0</v>
      </c>
      <c r="F50" s="22">
        <f t="shared" ref="F50" si="11">E50+D50</f>
        <v>336.5</v>
      </c>
      <c r="G50" s="53"/>
      <c r="H50" s="22"/>
      <c r="I50" s="23"/>
      <c r="J50" s="8"/>
      <c r="K50" s="82"/>
      <c r="L50" s="3"/>
    </row>
    <row r="51" spans="1:13" ht="22.5" customHeight="1" x14ac:dyDescent="0.25">
      <c r="A51" s="24" t="s">
        <v>61</v>
      </c>
      <c r="B51" s="25">
        <v>10</v>
      </c>
      <c r="C51" s="25" t="s">
        <v>9</v>
      </c>
      <c r="D51" s="26">
        <f>SUM(D52:D55)</f>
        <v>134713.30000000002</v>
      </c>
      <c r="E51" s="26">
        <f>SUM(E52:E55)</f>
        <v>0</v>
      </c>
      <c r="F51" s="26">
        <f>SUM(F52:F55)</f>
        <v>134713.30000000002</v>
      </c>
      <c r="G51" s="96"/>
      <c r="H51" s="26">
        <f>SUM(H52:H55)</f>
        <v>0</v>
      </c>
      <c r="I51" s="28">
        <f>SUM(I52:I55)</f>
        <v>0</v>
      </c>
      <c r="J51" s="44"/>
      <c r="K51" s="44"/>
      <c r="L51" s="3"/>
    </row>
    <row r="52" spans="1:13" ht="26.25" customHeight="1" x14ac:dyDescent="0.25">
      <c r="A52" s="20" t="s">
        <v>62</v>
      </c>
      <c r="B52" s="21">
        <v>10</v>
      </c>
      <c r="C52" s="21" t="s">
        <v>8</v>
      </c>
      <c r="D52" s="107">
        <v>7000</v>
      </c>
      <c r="E52" s="22">
        <f t="shared" si="10"/>
        <v>0</v>
      </c>
      <c r="F52" s="22">
        <f t="shared" ref="F52:F55" si="12">E52+D52</f>
        <v>7000</v>
      </c>
      <c r="G52" s="53"/>
      <c r="H52" s="22"/>
      <c r="I52" s="23"/>
      <c r="J52" s="8"/>
      <c r="K52" s="82"/>
      <c r="L52" s="3"/>
    </row>
    <row r="53" spans="1:13" ht="47.25" customHeight="1" x14ac:dyDescent="0.25">
      <c r="A53" s="20" t="s">
        <v>63</v>
      </c>
      <c r="B53" s="21">
        <v>10</v>
      </c>
      <c r="C53" s="21" t="s">
        <v>13</v>
      </c>
      <c r="D53" s="107">
        <v>945.1</v>
      </c>
      <c r="E53" s="22">
        <f t="shared" si="10"/>
        <v>0</v>
      </c>
      <c r="F53" s="22">
        <f t="shared" si="12"/>
        <v>945.1</v>
      </c>
      <c r="G53" s="54"/>
      <c r="H53" s="22"/>
      <c r="I53" s="118"/>
      <c r="J53" s="8"/>
      <c r="K53" s="82"/>
      <c r="L53" s="50"/>
      <c r="M53" s="51"/>
    </row>
    <row r="54" spans="1:13" ht="28.5" customHeight="1" x14ac:dyDescent="0.25">
      <c r="A54" s="20" t="s">
        <v>64</v>
      </c>
      <c r="B54" s="21">
        <v>10</v>
      </c>
      <c r="C54" s="21" t="s">
        <v>15</v>
      </c>
      <c r="D54" s="107">
        <v>105517.6</v>
      </c>
      <c r="E54" s="22">
        <f t="shared" si="10"/>
        <v>0</v>
      </c>
      <c r="F54" s="22">
        <f t="shared" si="12"/>
        <v>105517.6</v>
      </c>
      <c r="G54" s="53"/>
      <c r="H54" s="22"/>
      <c r="I54" s="23"/>
      <c r="J54" s="8"/>
      <c r="K54" s="82"/>
      <c r="L54" s="3"/>
    </row>
    <row r="55" spans="1:13" ht="27.75" customHeight="1" x14ac:dyDescent="0.25">
      <c r="A55" s="20" t="s">
        <v>65</v>
      </c>
      <c r="B55" s="57">
        <v>10</v>
      </c>
      <c r="C55" s="21" t="s">
        <v>19</v>
      </c>
      <c r="D55" s="107">
        <v>21250.6</v>
      </c>
      <c r="E55" s="22">
        <f t="shared" si="10"/>
        <v>0</v>
      </c>
      <c r="F55" s="22">
        <f t="shared" si="12"/>
        <v>21250.6</v>
      </c>
      <c r="G55" s="53"/>
      <c r="H55" s="22"/>
      <c r="I55" s="23"/>
      <c r="J55" s="8"/>
      <c r="K55" s="82"/>
      <c r="L55" s="3"/>
    </row>
    <row r="56" spans="1:13" ht="21" customHeight="1" x14ac:dyDescent="0.25">
      <c r="A56" s="24" t="s">
        <v>66</v>
      </c>
      <c r="B56" s="25" t="s">
        <v>23</v>
      </c>
      <c r="C56" s="25" t="s">
        <v>9</v>
      </c>
      <c r="D56" s="26">
        <f>SUM(D57:D59)</f>
        <v>213702.3</v>
      </c>
      <c r="E56" s="26">
        <f t="shared" ref="E56" si="13">SUM(E57:E59)</f>
        <v>22932.510000000002</v>
      </c>
      <c r="F56" s="26">
        <f>SUM(F57:F59)</f>
        <v>236634.81</v>
      </c>
      <c r="G56" s="102"/>
      <c r="H56" s="26">
        <f>SUM(H57:H59)</f>
        <v>22932.510000000002</v>
      </c>
      <c r="I56" s="28">
        <f>SUM(I57:I59)</f>
        <v>0</v>
      </c>
      <c r="J56" s="44"/>
      <c r="K56" s="44"/>
      <c r="L56" s="3"/>
    </row>
    <row r="57" spans="1:13" ht="184.5" customHeight="1" x14ac:dyDescent="0.25">
      <c r="A57" s="20" t="s">
        <v>67</v>
      </c>
      <c r="B57" s="21" t="s">
        <v>23</v>
      </c>
      <c r="C57" s="21" t="s">
        <v>8</v>
      </c>
      <c r="D57" s="107">
        <v>212200</v>
      </c>
      <c r="E57" s="22">
        <f>H57+I57</f>
        <v>22690.620000000003</v>
      </c>
      <c r="F57" s="22">
        <f>E57+D57</f>
        <v>234890.62</v>
      </c>
      <c r="G57" s="54" t="s">
        <v>105</v>
      </c>
      <c r="H57" s="22">
        <f>16873.04+4183.27+1226.2+400</f>
        <v>22682.510000000002</v>
      </c>
      <c r="I57" s="86">
        <f>8.12-0.01</f>
        <v>8.11</v>
      </c>
      <c r="J57" s="8"/>
      <c r="K57" s="82"/>
      <c r="L57" s="3"/>
    </row>
    <row r="58" spans="1:13" ht="60.75" customHeight="1" x14ac:dyDescent="0.25">
      <c r="A58" s="47" t="s">
        <v>68</v>
      </c>
      <c r="B58" s="21" t="s">
        <v>23</v>
      </c>
      <c r="C58" s="21" t="s">
        <v>11</v>
      </c>
      <c r="D58" s="107">
        <v>1348.5</v>
      </c>
      <c r="E58" s="22">
        <f>H58+I58</f>
        <v>250</v>
      </c>
      <c r="F58" s="22">
        <f>E58+D58</f>
        <v>1598.5</v>
      </c>
      <c r="G58" s="54" t="s">
        <v>106</v>
      </c>
      <c r="H58" s="22">
        <v>250</v>
      </c>
      <c r="I58" s="23"/>
      <c r="J58" s="8"/>
      <c r="K58" s="82"/>
      <c r="L58" s="3"/>
    </row>
    <row r="59" spans="1:13" ht="111" customHeight="1" x14ac:dyDescent="0.25">
      <c r="A59" s="47" t="s">
        <v>86</v>
      </c>
      <c r="B59" s="21" t="s">
        <v>23</v>
      </c>
      <c r="C59" s="21" t="s">
        <v>13</v>
      </c>
      <c r="D59" s="107">
        <v>153.80000000000001</v>
      </c>
      <c r="E59" s="22">
        <f>H59+I59</f>
        <v>-8.11</v>
      </c>
      <c r="F59" s="22">
        <f>E59+D59</f>
        <v>145.69</v>
      </c>
      <c r="G59" s="54" t="s">
        <v>107</v>
      </c>
      <c r="H59" s="22"/>
      <c r="I59" s="23">
        <v>-8.11</v>
      </c>
      <c r="J59" s="8"/>
      <c r="K59" s="82"/>
      <c r="L59" s="3"/>
    </row>
    <row r="60" spans="1:13" ht="23.25" customHeight="1" x14ac:dyDescent="0.25">
      <c r="A60" s="24" t="s">
        <v>69</v>
      </c>
      <c r="B60" s="25" t="s">
        <v>70</v>
      </c>
      <c r="C60" s="25" t="s">
        <v>9</v>
      </c>
      <c r="D60" s="26">
        <f>SUM(D61:D63)</f>
        <v>18143</v>
      </c>
      <c r="E60" s="26">
        <f>SUM(E61:E63)</f>
        <v>0</v>
      </c>
      <c r="F60" s="26">
        <f>SUM(F61:F63)</f>
        <v>18143</v>
      </c>
      <c r="G60" s="102"/>
      <c r="H60" s="26">
        <f>SUM(H61:H63)</f>
        <v>0</v>
      </c>
      <c r="I60" s="28">
        <f>SUM(I61:I63)</f>
        <v>0</v>
      </c>
      <c r="J60" s="44"/>
      <c r="K60" s="44"/>
      <c r="L60" s="3"/>
    </row>
    <row r="61" spans="1:13" ht="26.25" customHeight="1" x14ac:dyDescent="0.25">
      <c r="A61" s="20" t="s">
        <v>71</v>
      </c>
      <c r="B61" s="21" t="s">
        <v>70</v>
      </c>
      <c r="C61" s="21" t="s">
        <v>8</v>
      </c>
      <c r="D61" s="22">
        <v>7700</v>
      </c>
      <c r="E61" s="22">
        <f t="shared" ref="E61:E63" si="14">H61+I61</f>
        <v>0</v>
      </c>
      <c r="F61" s="22">
        <f t="shared" ref="F61:F65" si="15">E61+D61</f>
        <v>7700</v>
      </c>
      <c r="G61" s="53"/>
      <c r="H61" s="22"/>
      <c r="I61" s="23"/>
      <c r="J61" s="8"/>
      <c r="K61" s="82"/>
      <c r="L61" s="3"/>
    </row>
    <row r="62" spans="1:13" ht="30.75" customHeight="1" x14ac:dyDescent="0.25">
      <c r="A62" s="20" t="s">
        <v>72</v>
      </c>
      <c r="B62" s="21" t="s">
        <v>70</v>
      </c>
      <c r="C62" s="21" t="s">
        <v>11</v>
      </c>
      <c r="D62" s="107">
        <v>10443</v>
      </c>
      <c r="E62" s="22">
        <f t="shared" si="14"/>
        <v>0</v>
      </c>
      <c r="F62" s="22">
        <f t="shared" si="15"/>
        <v>10443</v>
      </c>
      <c r="G62" s="53"/>
      <c r="H62" s="22"/>
      <c r="I62" s="23"/>
      <c r="J62" s="8"/>
      <c r="K62" s="82"/>
      <c r="L62" s="3"/>
    </row>
    <row r="63" spans="1:13" ht="30" x14ac:dyDescent="0.25">
      <c r="A63" s="20" t="s">
        <v>73</v>
      </c>
      <c r="B63" s="21" t="s">
        <v>70</v>
      </c>
      <c r="C63" s="21" t="s">
        <v>15</v>
      </c>
      <c r="D63" s="107">
        <v>0</v>
      </c>
      <c r="E63" s="22">
        <f t="shared" si="14"/>
        <v>0</v>
      </c>
      <c r="F63" s="22">
        <f t="shared" si="15"/>
        <v>0</v>
      </c>
      <c r="G63" s="53"/>
      <c r="H63" s="22"/>
      <c r="I63" s="23"/>
      <c r="J63" s="8"/>
      <c r="K63" s="82"/>
      <c r="L63" s="3"/>
    </row>
    <row r="64" spans="1:13" ht="29.25" x14ac:dyDescent="0.25">
      <c r="A64" s="24" t="s">
        <v>74</v>
      </c>
      <c r="B64" s="25" t="s">
        <v>25</v>
      </c>
      <c r="C64" s="25" t="s">
        <v>9</v>
      </c>
      <c r="D64" s="26">
        <f>SUM(D65:D65)</f>
        <v>4080</v>
      </c>
      <c r="E64" s="26">
        <f>SUM(E65:E65)</f>
        <v>0</v>
      </c>
      <c r="F64" s="26">
        <f>SUM(F65:F65)</f>
        <v>4080</v>
      </c>
      <c r="G64" s="102"/>
      <c r="H64" s="26">
        <f t="shared" ref="H64:I64" si="16">SUM(H65:H65)</f>
        <v>0</v>
      </c>
      <c r="I64" s="28">
        <f t="shared" si="16"/>
        <v>0</v>
      </c>
      <c r="J64" s="44"/>
      <c r="K64" s="44"/>
      <c r="L64" s="3"/>
    </row>
    <row r="65" spans="1:12" ht="30" x14ac:dyDescent="0.25">
      <c r="A65" s="20" t="s">
        <v>74</v>
      </c>
      <c r="B65" s="21" t="s">
        <v>25</v>
      </c>
      <c r="C65" s="21" t="s">
        <v>8</v>
      </c>
      <c r="D65" s="107">
        <v>4080</v>
      </c>
      <c r="E65" s="22">
        <f>H65+I65</f>
        <v>0</v>
      </c>
      <c r="F65" s="22">
        <f t="shared" si="15"/>
        <v>4080</v>
      </c>
      <c r="G65" s="53"/>
      <c r="H65" s="22"/>
      <c r="I65" s="23"/>
      <c r="J65" s="8"/>
      <c r="K65" s="82"/>
      <c r="L65" s="3"/>
    </row>
    <row r="66" spans="1:12" ht="25.5" customHeight="1" thickBot="1" x14ac:dyDescent="0.3">
      <c r="A66" s="29" t="s">
        <v>75</v>
      </c>
      <c r="B66" s="30"/>
      <c r="C66" s="30"/>
      <c r="D66" s="31">
        <f>D35+D51+D45+D38+D30+D22+D17+D8+D64+D60+D56+D48</f>
        <v>3078629.1999999993</v>
      </c>
      <c r="E66" s="31">
        <f>E35+E51+E45+E38+E30+E22+E17+E8+E64+E60+E56+E48</f>
        <v>82163.940000000017</v>
      </c>
      <c r="F66" s="31">
        <f>F35+F51+F45+F38+F30+F22+F17+F8+F64+F60+F56+F48</f>
        <v>3160793.1400000006</v>
      </c>
      <c r="G66" s="32"/>
      <c r="H66" s="31">
        <f>H35+H51+H45+H38+H30+H22+H17+H8+H64+H60+H56+H48</f>
        <v>82163.94</v>
      </c>
      <c r="I66" s="58">
        <f>I35+I51+I45+I38+I30+I22+I17+I8+I64+I60+I56+I48</f>
        <v>-9.0949470177292824E-13</v>
      </c>
      <c r="J66" s="44"/>
      <c r="K66" s="44"/>
      <c r="L66" s="44"/>
    </row>
    <row r="67" spans="1:12" s="38" customFormat="1" x14ac:dyDescent="0.25">
      <c r="A67" s="33"/>
      <c r="B67" s="34"/>
      <c r="C67" s="34"/>
      <c r="D67" s="35"/>
      <c r="E67" s="36"/>
      <c r="F67" s="36"/>
      <c r="G67" s="37"/>
      <c r="H67" s="36"/>
      <c r="I67" s="36"/>
    </row>
    <row r="68" spans="1:12" s="38" customFormat="1" ht="18.75" customHeight="1" x14ac:dyDescent="0.25">
      <c r="A68" s="39" t="s">
        <v>76</v>
      </c>
      <c r="B68" s="71"/>
      <c r="C68" s="71"/>
      <c r="D68" s="8"/>
      <c r="E68" s="40"/>
      <c r="F68" s="41" t="s">
        <v>77</v>
      </c>
      <c r="G68" s="8"/>
      <c r="H68" s="8"/>
      <c r="I68" s="8"/>
    </row>
    <row r="69" spans="1:12" s="38" customFormat="1" ht="18.75" customHeight="1" x14ac:dyDescent="0.25">
      <c r="A69" s="39" t="s">
        <v>88</v>
      </c>
      <c r="B69" s="71"/>
      <c r="C69" s="71"/>
      <c r="D69" s="8"/>
      <c r="E69" s="40"/>
      <c r="F69" s="41">
        <f>F70+F71+F72+F74+F73</f>
        <v>8301.42</v>
      </c>
      <c r="G69" s="8"/>
      <c r="H69" s="8"/>
      <c r="I69" s="8"/>
    </row>
    <row r="70" spans="1:12" s="38" customFormat="1" ht="25.5" customHeight="1" x14ac:dyDescent="0.25">
      <c r="A70" s="143" t="s">
        <v>89</v>
      </c>
      <c r="B70" s="143"/>
      <c r="C70" s="144"/>
      <c r="D70" s="144"/>
      <c r="E70" s="40"/>
      <c r="F70" s="40">
        <f>-0.11+0.14</f>
        <v>3.0000000000000013E-2</v>
      </c>
      <c r="G70" s="40"/>
      <c r="H70" s="8"/>
      <c r="I70" s="8"/>
    </row>
    <row r="71" spans="1:12" s="38" customFormat="1" ht="22.5" customHeight="1" x14ac:dyDescent="0.25">
      <c r="A71" s="92" t="s">
        <v>90</v>
      </c>
      <c r="B71" s="88"/>
      <c r="C71" s="88"/>
      <c r="D71" s="89"/>
      <c r="E71" s="40"/>
      <c r="F71" s="40">
        <v>0</v>
      </c>
      <c r="G71" s="40"/>
      <c r="H71" s="41"/>
      <c r="I71" s="8"/>
    </row>
    <row r="72" spans="1:12" s="38" customFormat="1" ht="22.5" customHeight="1" x14ac:dyDescent="0.25">
      <c r="A72" s="92" t="s">
        <v>91</v>
      </c>
      <c r="B72" s="90"/>
      <c r="C72" s="90"/>
      <c r="D72" s="91"/>
      <c r="E72" s="44"/>
      <c r="F72" s="44">
        <f>2000+250+160+400</f>
        <v>2810</v>
      </c>
      <c r="G72" s="44"/>
      <c r="H72" s="44"/>
      <c r="I72" s="8"/>
    </row>
    <row r="73" spans="1:12" s="38" customFormat="1" ht="51" customHeight="1" x14ac:dyDescent="0.25">
      <c r="A73" s="87" t="s">
        <v>92</v>
      </c>
      <c r="B73" s="72"/>
      <c r="C73" s="72"/>
      <c r="D73" s="73"/>
      <c r="E73" s="44"/>
      <c r="F73" s="44">
        <v>531</v>
      </c>
      <c r="G73" s="52"/>
      <c r="H73" s="44"/>
      <c r="I73" s="8"/>
      <c r="J73" s="8"/>
    </row>
    <row r="74" spans="1:12" s="38" customFormat="1" ht="45.75" customHeight="1" x14ac:dyDescent="0.25">
      <c r="A74" s="145" t="s">
        <v>117</v>
      </c>
      <c r="B74" s="145"/>
      <c r="C74" s="145"/>
      <c r="D74" s="145"/>
      <c r="E74" s="145"/>
      <c r="F74" s="44">
        <f>442.5+4517.89</f>
        <v>4960.3900000000003</v>
      </c>
      <c r="G74" s="83"/>
      <c r="H74" s="83"/>
      <c r="I74" s="83"/>
    </row>
    <row r="75" spans="1:12" s="38" customFormat="1" ht="39.75" customHeight="1" x14ac:dyDescent="0.25">
      <c r="A75" s="145" t="s">
        <v>116</v>
      </c>
      <c r="B75" s="145"/>
      <c r="C75" s="145"/>
      <c r="D75" s="145"/>
      <c r="E75" s="145"/>
      <c r="F75" s="44">
        <f>993.9+5406.7+8953.47+2674.34+4479.19+468.6+1023.8</f>
        <v>23999.999999999996</v>
      </c>
      <c r="G75" s="139"/>
      <c r="H75" s="139"/>
      <c r="I75" s="139"/>
    </row>
    <row r="76" spans="1:12" s="38" customFormat="1" ht="50.25" customHeight="1" x14ac:dyDescent="0.25">
      <c r="A76" s="119" t="s">
        <v>111</v>
      </c>
      <c r="B76" s="90"/>
      <c r="C76" s="90"/>
      <c r="D76" s="91"/>
      <c r="E76" s="44"/>
      <c r="F76" s="44">
        <f>SUM(F77:F79)</f>
        <v>49862.520000000004</v>
      </c>
      <c r="G76" s="44"/>
      <c r="H76" s="44"/>
      <c r="I76" s="8"/>
    </row>
    <row r="77" spans="1:12" s="38" customFormat="1" ht="31.5" customHeight="1" x14ac:dyDescent="0.25">
      <c r="A77" s="142" t="s">
        <v>101</v>
      </c>
      <c r="B77" s="142"/>
      <c r="C77" s="142"/>
      <c r="D77" s="142"/>
      <c r="E77" s="142"/>
      <c r="F77" s="82">
        <f>12000+3500+16873.04</f>
        <v>32373.040000000001</v>
      </c>
      <c r="G77" s="52"/>
      <c r="H77" s="44"/>
      <c r="I77" s="8"/>
    </row>
    <row r="78" spans="1:12" s="38" customFormat="1" ht="42" customHeight="1" x14ac:dyDescent="0.25">
      <c r="A78" s="142" t="s">
        <v>102</v>
      </c>
      <c r="B78" s="142"/>
      <c r="C78" s="142"/>
      <c r="D78" s="142"/>
      <c r="E78" s="142"/>
      <c r="F78" s="82">
        <f>7179.38+538.99+1085.47+1226.2+4183.27+250</f>
        <v>14463.310000000001</v>
      </c>
      <c r="G78" s="44"/>
      <c r="H78" s="44"/>
      <c r="I78" s="8"/>
    </row>
    <row r="79" spans="1:12" s="38" customFormat="1" ht="38.25" customHeight="1" x14ac:dyDescent="0.25">
      <c r="A79" s="142" t="s">
        <v>103</v>
      </c>
      <c r="B79" s="142"/>
      <c r="C79" s="142"/>
      <c r="D79" s="142"/>
      <c r="E79" s="142"/>
      <c r="F79" s="82">
        <v>3026.17</v>
      </c>
      <c r="G79" s="44"/>
      <c r="H79" s="44"/>
      <c r="I79" s="8"/>
    </row>
    <row r="80" spans="1:12" s="38" customFormat="1" x14ac:dyDescent="0.25">
      <c r="A80" s="42"/>
      <c r="B80" s="74"/>
      <c r="C80" s="74"/>
      <c r="D80" s="43"/>
      <c r="E80" s="44"/>
      <c r="F80" s="44"/>
      <c r="G80" s="52"/>
      <c r="H80" s="44"/>
      <c r="I80" s="36"/>
    </row>
    <row r="81" spans="1:9" s="38" customFormat="1" ht="21.75" customHeight="1" x14ac:dyDescent="0.25">
      <c r="A81" s="140" t="s">
        <v>78</v>
      </c>
      <c r="B81" s="141"/>
      <c r="C81" s="141"/>
      <c r="D81" s="43"/>
      <c r="E81" s="44"/>
      <c r="F81" s="44">
        <f>F69+F76+F75</f>
        <v>82163.94</v>
      </c>
      <c r="G81" s="52"/>
      <c r="H81" s="44"/>
      <c r="I81" s="36"/>
    </row>
  </sheetData>
  <mergeCells count="21">
    <mergeCell ref="G75:I75"/>
    <mergeCell ref="A81:C81"/>
    <mergeCell ref="A77:E77"/>
    <mergeCell ref="A79:E79"/>
    <mergeCell ref="A70:D70"/>
    <mergeCell ref="A74:E74"/>
    <mergeCell ref="A78:E78"/>
    <mergeCell ref="A75:E75"/>
    <mergeCell ref="J40:J41"/>
    <mergeCell ref="K40:K41"/>
    <mergeCell ref="A3:I3"/>
    <mergeCell ref="B6:C6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</mergeCells>
  <pageMargins left="0.78740157480314965" right="0.39370078740157483" top="0.78740157480314965" bottom="0.78740157480314965" header="0.19685039370078741" footer="0.19685039370078741"/>
  <pageSetup paperSize="9" scale="56" firstPageNumber="223" fitToHeight="0" orientation="landscape" useFirstPageNumber="1" r:id="rId1"/>
  <headerFooter scaleWithDoc="0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2021-04-16T10:48:51Z</cp:lastPrinted>
  <dcterms:created xsi:type="dcterms:W3CDTF">2018-01-15T10:26:14Z</dcterms:created>
  <dcterms:modified xsi:type="dcterms:W3CDTF">2021-04-16T10:48:54Z</dcterms:modified>
</cp:coreProperties>
</file>