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1" sheetId="3" r:id="rId1"/>
  </sheets>
  <definedNames>
    <definedName name="_xlnm.Print_Titles" localSheetId="0">'1'!$6:$7</definedName>
    <definedName name="_xlnm.Print_Area" localSheetId="0">'1'!$A$1:$I$86</definedName>
  </definedNames>
  <calcPr calcId="125725"/>
</workbook>
</file>

<file path=xl/calcChain.xml><?xml version="1.0" encoding="utf-8"?>
<calcChain xmlns="http://schemas.openxmlformats.org/spreadsheetml/2006/main">
  <c r="F72" i="3"/>
  <c r="H49"/>
  <c r="F79"/>
  <c r="F85"/>
  <c r="H43" l="1"/>
  <c r="I43"/>
  <c r="I9"/>
  <c r="H9"/>
  <c r="I13"/>
  <c r="H13"/>
  <c r="H27"/>
  <c r="F71"/>
  <c r="F70"/>
  <c r="I16" l="1"/>
  <c r="H16"/>
  <c r="H11"/>
  <c r="I65"/>
  <c r="I57"/>
  <c r="H57"/>
  <c r="H54" l="1"/>
  <c r="H55"/>
  <c r="I46"/>
  <c r="H46"/>
  <c r="H47"/>
  <c r="I44"/>
  <c r="H44"/>
  <c r="I41" l="1"/>
  <c r="H41"/>
  <c r="I40"/>
  <c r="H40"/>
  <c r="I39"/>
  <c r="H39"/>
  <c r="I37"/>
  <c r="I34"/>
  <c r="H33"/>
  <c r="I32"/>
  <c r="H32"/>
  <c r="I31"/>
  <c r="H31"/>
  <c r="I29"/>
  <c r="H29"/>
  <c r="I28"/>
  <c r="I25"/>
  <c r="H23"/>
  <c r="I21"/>
  <c r="I20"/>
  <c r="I19"/>
  <c r="I15" l="1"/>
  <c r="H10"/>
  <c r="D19" l="1"/>
  <c r="D15"/>
  <c r="F74"/>
  <c r="F69"/>
  <c r="F86" l="1"/>
  <c r="I56"/>
  <c r="D48"/>
  <c r="I48" l="1"/>
  <c r="E49" l="1"/>
  <c r="F49" s="1"/>
  <c r="H48"/>
  <c r="H56"/>
  <c r="E11" l="1"/>
  <c r="D56"/>
  <c r="E59"/>
  <c r="F59" s="1"/>
  <c r="I64" l="1"/>
  <c r="H64"/>
  <c r="D64"/>
  <c r="E63"/>
  <c r="F63" s="1"/>
  <c r="E62"/>
  <c r="F62" s="1"/>
  <c r="E61"/>
  <c r="F61" s="1"/>
  <c r="I60"/>
  <c r="H60"/>
  <c r="D60"/>
  <c r="E58"/>
  <c r="F58" s="1"/>
  <c r="H51"/>
  <c r="E53"/>
  <c r="F53" s="1"/>
  <c r="E52"/>
  <c r="F52" s="1"/>
  <c r="D51"/>
  <c r="E50"/>
  <c r="E47"/>
  <c r="F47" s="1"/>
  <c r="E46"/>
  <c r="I45"/>
  <c r="D45"/>
  <c r="E44"/>
  <c r="F44" s="1"/>
  <c r="E41"/>
  <c r="F41" s="1"/>
  <c r="E39"/>
  <c r="I38"/>
  <c r="D38"/>
  <c r="E37"/>
  <c r="E36"/>
  <c r="F36" s="1"/>
  <c r="I35"/>
  <c r="H35"/>
  <c r="D35"/>
  <c r="E34"/>
  <c r="F34" s="1"/>
  <c r="I30"/>
  <c r="E32"/>
  <c r="F32" s="1"/>
  <c r="E31"/>
  <c r="F31" s="1"/>
  <c r="D30"/>
  <c r="E28"/>
  <c r="F28" s="1"/>
  <c r="E26"/>
  <c r="F26" s="1"/>
  <c r="E25"/>
  <c r="F25" s="1"/>
  <c r="E24"/>
  <c r="F24" s="1"/>
  <c r="E23"/>
  <c r="F23" s="1"/>
  <c r="D22"/>
  <c r="E21"/>
  <c r="F21" s="1"/>
  <c r="E20"/>
  <c r="F20" s="1"/>
  <c r="E19"/>
  <c r="E18"/>
  <c r="F18" s="1"/>
  <c r="I17"/>
  <c r="H17"/>
  <c r="D17"/>
  <c r="E16"/>
  <c r="F16" s="1"/>
  <c r="H8"/>
  <c r="E15"/>
  <c r="E14"/>
  <c r="F14" s="1"/>
  <c r="E13"/>
  <c r="F13" s="1"/>
  <c r="E12"/>
  <c r="F12" s="1"/>
  <c r="F11"/>
  <c r="E10"/>
  <c r="F10" s="1"/>
  <c r="E9"/>
  <c r="F9" s="1"/>
  <c r="D8"/>
  <c r="F50" l="1"/>
  <c r="E48"/>
  <c r="F15"/>
  <c r="E8"/>
  <c r="I8"/>
  <c r="E65"/>
  <c r="F65" s="1"/>
  <c r="D66"/>
  <c r="E35"/>
  <c r="E27"/>
  <c r="F27" s="1"/>
  <c r="I22"/>
  <c r="E33"/>
  <c r="F33" s="1"/>
  <c r="E57"/>
  <c r="E17"/>
  <c r="H38"/>
  <c r="H45"/>
  <c r="F19"/>
  <c r="E29"/>
  <c r="F29" s="1"/>
  <c r="H30"/>
  <c r="F37"/>
  <c r="H22"/>
  <c r="F60"/>
  <c r="E40"/>
  <c r="F40" s="1"/>
  <c r="E43"/>
  <c r="F43" s="1"/>
  <c r="E54"/>
  <c r="F54" s="1"/>
  <c r="I51"/>
  <c r="I66" s="1"/>
  <c r="F39"/>
  <c r="E45"/>
  <c r="F46"/>
  <c r="E55"/>
  <c r="F55" s="1"/>
  <c r="E60"/>
  <c r="F48" l="1"/>
  <c r="F64"/>
  <c r="F35"/>
  <c r="F30"/>
  <c r="F45"/>
  <c r="F8"/>
  <c r="F51"/>
  <c r="F57"/>
  <c r="E56"/>
  <c r="E22"/>
  <c r="F22"/>
  <c r="E30"/>
  <c r="E64"/>
  <c r="H66"/>
  <c r="F17"/>
  <c r="F38"/>
  <c r="E38"/>
  <c r="E51"/>
  <c r="E66" s="1"/>
  <c r="F56" l="1"/>
  <c r="F66" s="1"/>
</calcChain>
</file>

<file path=xl/sharedStrings.xml><?xml version="1.0" encoding="utf-8"?>
<sst xmlns="http://schemas.openxmlformats.org/spreadsheetml/2006/main" count="231" uniqueCount="137">
  <si>
    <t>тыс.рублей</t>
  </si>
  <si>
    <t>Наименование показателя</t>
  </si>
  <si>
    <t>Функциональная классификация расходов бюджетов Российской Федерации</t>
  </si>
  <si>
    <t>Уточнено</t>
  </si>
  <si>
    <t>Пояснение</t>
  </si>
  <si>
    <t>уточнения расходной части бюджета города                                       (+,-)</t>
  </si>
  <si>
    <t xml:space="preserve">Перераспределение расходов 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</si>
  <si>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</si>
  <si>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</si>
  <si>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</si>
  <si>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</si>
  <si>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</si>
  <si>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</si>
  <si>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</si>
  <si>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</si>
  <si>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</si>
  <si>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</si>
  <si>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</si>
  <si>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</si>
  <si>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</si>
  <si>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</si>
  <si>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</si>
  <si>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</si>
  <si>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</si>
  <si>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</si>
  <si>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</si>
  <si>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</si>
  <si>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</si>
  <si>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</si>
  <si>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</si>
  <si>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</si>
  <si>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</si>
  <si>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</si>
  <si>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</si>
  <si>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</si>
  <si>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</si>
  <si>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</si>
  <si>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</si>
  <si>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</si>
  <si>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</si>
  <si>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</si>
  <si>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</si>
  <si>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</si>
  <si>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</si>
  <si>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</si>
  <si>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</si>
  <si>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</si>
  <si>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</si>
  <si>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</si>
  <si>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</si>
  <si>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</si>
  <si>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</si>
  <si>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</si>
  <si>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</si>
  <si>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</si>
  <si>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</si>
  <si>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 и кинематография</t>
  </si>
  <si>
    <t>Культура</t>
  </si>
  <si>
    <t>Другие вопросы в области культуры, кинематографии, средств массовой информации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</si>
  <si>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</si>
  <si>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</si>
  <si>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</si>
  <si>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</si>
  <si>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</si>
  <si>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</si>
  <si>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</si>
  <si>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</si>
  <si>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</si>
  <si>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</si>
  <si>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</si>
  <si>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12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</si>
  <si>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</si>
  <si>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</si>
  <si>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</si>
  <si>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внутреннего государственного и муниципального долга</t>
  </si>
  <si>
    <t>ИТОГО:</t>
  </si>
  <si>
    <t>Примечание:</t>
  </si>
  <si>
    <t>тыс. рублей</t>
  </si>
  <si>
    <t>ВСЕГО</t>
  </si>
  <si>
    <t>Приложение № 1 к пояснительной записке по расходам</t>
  </si>
  <si>
    <t>Лесное хозяйство</t>
  </si>
  <si>
    <t>Распределение расходов бюджета г.Радужный  по разделам и подразделам классификации расходов бюджетов Российской Федерации на 2021 год</t>
  </si>
  <si>
    <t>Уточненный бюджет на 2021 год</t>
  </si>
  <si>
    <t>Спорт высших достижений</t>
  </si>
  <si>
    <t>Санитарно-эпидемиологическое благополучие</t>
  </si>
  <si>
    <t>I.Межбюджетные трансферты, в т.ч.:</t>
  </si>
  <si>
    <t>1.Субвенции бюджета муниципального образования</t>
  </si>
  <si>
    <t xml:space="preserve">2.Субсидии бюджета муниципального образования </t>
  </si>
  <si>
    <t>3.Иные межбюджетные трансферты</t>
  </si>
  <si>
    <t>2.Расходы на реализацию мероприятий по соглашению с ПАО "НК "Роснефть" (ООО "РН-Юганскнефтегаз") (договор от 04.12.2019 № 2142019/2560Д)</t>
  </si>
  <si>
    <t>3. Расходы на реализацию мероприятий по соглашению с ПАО НК "Роснефть" (ПАО "Варьеганнефтегаз") (договор от  24.12.2020 №7380220/0768Д)</t>
  </si>
  <si>
    <t>1. Расходы на реализацию мероприятий по соглашению с ПАО "НК "Роснефть" (АО "ННП") (договор от 24.12.2020 № 7370220/0835Д)</t>
  </si>
  <si>
    <t>Утвержденный бюджет на 2021 год (решение Думы от 24.06.2021 № 79)</t>
  </si>
  <si>
    <r>
      <t>1)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</t>
    </r>
    <r>
      <rPr>
        <b/>
        <sz val="11"/>
        <rFont val="Times New Roman"/>
        <family val="1"/>
        <charset val="204"/>
      </rPr>
      <t xml:space="preserve"> - 57,42 тыс.рублей,</t>
    </r>
    <r>
      <rPr>
        <sz val="11"/>
        <rFont val="Times New Roman"/>
        <family val="1"/>
        <charset val="204"/>
      </rPr>
      <t xml:space="preserve"> из них: а) иные межбюджетные трансферты за счет средств резервного фонда Правительства ХМАО-Югры  (Реализация мероприятий по проведению дополнительных мер по предупреждению завоза и распространения новой коронавирусной инфекции, вызванной COVID-19 в городе Радужный (Проведение дезинфекционных мероприятий за счет остатков МТБ за 2020 год)</t>
    </r>
  </si>
  <si>
    <r>
      <t xml:space="preserve">1) Непрограммные расходы </t>
    </r>
    <r>
      <rPr>
        <b/>
        <sz val="11"/>
        <rFont val="Times New Roman"/>
        <family val="1"/>
        <charset val="204"/>
      </rPr>
      <t>- 1 000,00 тыс.рублей</t>
    </r>
    <r>
      <rPr>
        <sz val="11"/>
        <rFont val="Times New Roman"/>
        <family val="1"/>
        <charset val="204"/>
      </rPr>
      <t>, из них: а) резервный фонд - 1 000,00 тыс.рублей (перераспределено на раздел 03.09)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</si>
  <si>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</t>
    </r>
    <r>
      <rPr>
        <b/>
        <sz val="11"/>
        <rFont val="Times New Roman"/>
        <family val="1"/>
        <charset val="204"/>
      </rPr>
      <t>+ 855,72 тыс.рублей</t>
    </r>
    <r>
      <rPr>
        <sz val="11"/>
        <rFont val="Times New Roman"/>
        <family val="1"/>
        <charset val="204"/>
      </rPr>
      <t>, из них: а)  расходы на реализацию мероприятий по защите населения и территорий города от чрезвычайных ситуаций - 117,34 тыс.рублей ( в т.ч.: обеспечение безопасности людей на водных объектах - 37,68 тыс.рублей; разработка и согласование Паспорта безопасности города Радужный - 79,66 тыс.рублей) перераспределено на раздел 07.01;    б) подготовка и повышение квалификации работников администрации города мерам пожарной безопасности и организация пропоганды, обучение населения - 26,94 тыс.рублей (перераспределено на раздел 07.01); в)проведение неотложных мероприятий по изъятию из привычной среды обитания животных (собак) без владельцев, животных, от права собственности на которых владельцы отказались, а также животных находящихся на самовыгуле (в том числе имеющих неснимаемые и несмываемые метки), их перемещению, размещению и дальнейшему присмотру и уходу в специально отведенном для этого месте + 1 000,00 тыс.рублей (перераспределено с раздела 01.11).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</si>
  <si>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-</t>
    </r>
    <r>
      <rPr>
        <b/>
        <sz val="11"/>
        <rFont val="Times New Roman"/>
        <family val="1"/>
        <charset val="204"/>
      </rPr>
      <t xml:space="preserve"> 233,30 тыс.рублей</t>
    </r>
    <r>
      <rPr>
        <sz val="11"/>
        <rFont val="Times New Roman"/>
        <family val="1"/>
        <charset val="204"/>
      </rPr>
      <t>, из них: а) субсидия на финансовое обеспечение затрат некоммерческим организациям на финансовую поддержку деятельности добровольной пожарной дружины - 233,30 тыс.рублей (перераспределено на раздел 07.01).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</si>
  <si>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"Профилактика правонарушений, терроризма, а так же минимизации и (или) ликвидации последствий его проявлений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- 114,44 тыс.рублей</t>
    </r>
    <r>
      <rPr>
        <sz val="11"/>
        <rFont val="Times New Roman"/>
        <family val="1"/>
        <charset val="204"/>
      </rPr>
      <t>, из них: а) содержание и техническое обслуживание видеосистемы АПК "Безопасный город" + 295,20 тыс.рублей; б) организация и проведение комплекса мероприятий, направленных на профилактику правонарушений -11,73 тыс.рублей; в) усиление антитеррористической защищенности объектов, находящихся в ведении муниципального образования - 198,00 тыс.рублей; г) усиление антитеррористической защищенности объектов, находящихся в ведении муниципального образования - 131,33 тыс.рублей; д) информационно-пропагандистское сопровождение и методическое обеспечение профилактики терроризма, информационное обеспечение и правовое просвещение населения в области профилактики правонарушений - 68,58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</si>
  <si>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Непрограммные расходы</t>
    </r>
    <r>
      <rPr>
        <b/>
        <sz val="11"/>
        <rFont val="Times New Roman"/>
        <family val="1"/>
        <charset val="204"/>
      </rPr>
      <t xml:space="preserve"> + 461,20 тыс.рублей,</t>
    </r>
    <r>
      <rPr>
        <sz val="11"/>
        <rFont val="Times New Roman"/>
        <family val="1"/>
        <charset val="204"/>
      </rPr>
      <t xml:space="preserve"> из них: а) субвенции на поддержку животноводства, переработки и реализации продукции животноводства + 461,20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</si>
  <si>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- 557,58 тыс.рублей</t>
    </r>
    <r>
      <rPr>
        <sz val="11"/>
        <rFont val="Times New Roman"/>
        <family val="1"/>
        <charset val="204"/>
      </rPr>
      <t>, из них: а) лесоустройство городских лесов и разработка лесохозяйственного регламента городских лесов города Радужный - 557,58 тыс.рублей (перераспределено на раздел 01.13 - 448,18 тыс.рублей, на раздел 10.04 - 109,4 тыс.рублей)</t>
    </r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</si>
  <si>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 xml:space="preserve">Муниципальная программа "Управление муниципальными финансами  города Радужный на  2019-2025 годы и на период до 2030 года" </t>
    </r>
    <r>
      <rPr>
        <b/>
        <sz val="11"/>
        <rFont val="Times New Roman"/>
        <family val="1"/>
        <charset val="204"/>
      </rPr>
      <t>- 5,59 тыс.рублей</t>
    </r>
    <r>
      <rPr>
        <sz val="11"/>
        <rFont val="Times New Roman"/>
        <family val="1"/>
        <charset val="204"/>
      </rPr>
      <t>, из них: а) участие в объединении информационных систем в единую комплексную систему управления (перераспределено на раздел 01.06)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</si>
  <si>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"Обеспечение доступным и комфортным жильем жителей города Радужный в 2019-2025 годах и на период до 2030 года" </t>
    </r>
    <r>
      <rPr>
        <b/>
        <sz val="11"/>
        <rFont val="Times New Roman"/>
        <family val="1"/>
        <charset val="204"/>
      </rPr>
      <t>+ 3 318,67 тыс.рублей</t>
    </r>
    <r>
      <rPr>
        <sz val="11"/>
        <rFont val="Times New Roman"/>
        <family val="1"/>
        <charset val="204"/>
      </rPr>
      <t xml:space="preserve">, из них: а) субсидии на стимулирование развития жилищного строительства в области градостроительной деятельности + 3 730,00 тыс.рублей (в т.ч.: за счет средств бюджета автономного округа + 3 543,50 тыс.рублей, за счет средств бюджета города + 186,50 тыс.рублей (перераспределено с раздела 05.01).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2) </t>
    </r>
    <r>
      <rPr>
        <sz val="11"/>
        <rFont val="Times New Roman"/>
        <family val="1"/>
        <charset val="204"/>
      </rPr>
      <t xml:space="preserve">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- 411,33 тыс.рублей</t>
    </r>
    <r>
      <rPr>
        <sz val="11"/>
        <rFont val="Times New Roman"/>
        <family val="1"/>
        <charset val="204"/>
      </rPr>
      <t>, из них: а) организация эффективного управления и распоряжения земельными ресурсами на территории муниципального образования - 411,33 тыс.рублей ( в т.ч.: 39,67 тыс.рублей перераспределено на раздел 05.01., 371,66 тыс.рублей перераспределено на раздел 01.13.)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</si>
  <si>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                </t>
    </r>
    <r>
      <rPr>
        <b/>
        <sz val="11"/>
        <rFont val="Times New Roman"/>
        <family val="1"/>
        <charset val="204"/>
      </rPr>
      <t>+ 1 473,90 тыс.рублей</t>
    </r>
    <r>
      <rPr>
        <sz val="11"/>
        <rFont val="Times New Roman"/>
        <family val="1"/>
        <charset val="204"/>
      </rPr>
      <t>, из них: а) предоставление субсидий на возмещение расходов по проведению капитального ремонта (с заменой) систем газораспределения, теплоснабжения, водоснабжения и водоотведения, в том числе с применением композитных материалов для подготовки к осенне-зимнему периоду + 1 916,80 тыс.рублей (в т.ч.: за счет средств бюджета автономного округа + 1 725,10 тыс.рублей, за счет средств бюджета города + 191,70 тыс.рублей);  б) актуализация схемы теплоснабжения, водоснабжения и водоотведения - 442,90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</si>
  <si>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"Формирование современной городской среды в городе Радужный на 2019-2025 годы и на период до 2030 года  </t>
    </r>
    <r>
      <rPr>
        <b/>
        <sz val="11"/>
        <rFont val="Times New Roman"/>
        <family val="1"/>
        <charset val="204"/>
      </rPr>
      <t>+ 10 064,23 тыс.рублей</t>
    </r>
    <r>
      <rPr>
        <sz val="11"/>
        <rFont val="Times New Roman"/>
        <family val="1"/>
        <charset val="204"/>
      </rPr>
      <t>, из них: а)иные межбюджетные трансферты на финансирование наказов избирателей депутатам Думы ХМАО-Югры" + 999,99 рублей;  б) расходы на реализацию мероприятий по соглашению с ПАО НК "РуссНефть" на поставку и монтаж светодиодного всепогодного уличного крана + 2 000,00 рублей;  в) расходы на реализацию мероприятий по договору пожертвования ПАО "Варьеганнефтегаз" на благоустройство территории, на поставку и монтаж светодиодного всепогодного уличного крана + 7 064,24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</si>
  <si>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 </t>
    </r>
    <r>
      <rPr>
        <b/>
        <sz val="11"/>
        <rFont val="Times New Roman"/>
        <family val="1"/>
        <charset val="204"/>
      </rPr>
      <t xml:space="preserve">+ 324,46 тыс.рублей, </t>
    </r>
    <r>
      <rPr>
        <sz val="11"/>
        <rFont val="Times New Roman"/>
        <family val="1"/>
        <charset val="204"/>
      </rPr>
      <t>из них: а) расходы на обеспечение деятельности казенных учреждений + 324,46 тыс.рублей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</si>
  <si>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"Обеспечение экологической безопасности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- 41,25 тыс.рублей</t>
    </r>
    <r>
      <rPr>
        <sz val="11"/>
        <rFont val="Times New Roman"/>
        <family val="1"/>
        <charset val="204"/>
      </rPr>
      <t>, из них: а) проведение акций и субботников по уборке территории города Радужный - 44,75 тыс.рублей; б) ликвидация несанкционированных мест размещения отходов + 3,5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</si>
  <si>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>+ 569,97 тыс.рублей</t>
    </r>
    <r>
      <rPr>
        <sz val="11"/>
        <rFont val="Times New Roman"/>
        <family val="1"/>
        <charset val="204"/>
      </rPr>
      <t>, из них: а) содержание органов местного самоуправления + 569,97 тыс.рублей (в т.ч.: дотация +366,00* тыс.рублей, дотация + 203,97**** тыс.рублей).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</si>
  <si>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 xml:space="preserve">+ 1 208,29 тыс.рублей, </t>
    </r>
    <r>
      <rPr>
        <sz val="11"/>
        <rFont val="Times New Roman"/>
        <family val="1"/>
        <charset val="204"/>
      </rPr>
      <t xml:space="preserve">из них: а) субсидии на государственную поддержку отрасли культуры, за счет средств резервного фонда Правительства Российской Федерации + 174,42 тыс.рублей (в т.ч.: средства федерального бюджета + 49,70 тыс.рублей, средства бюджета автономного округа + 116,0 тыс.рублей, средства бюджета города + 8,72 тыс.рублей);  б) расходы на реализацию мероприятий по соглашению с ПАО "НК "Роснефть" (ООО "РН-Юганскнефтегаз") на проведение текущего ремонта учреждений культуры + 1 698,89 тыс.рублей; в)  субсидии на финансовое обеспечение выполнения муниципального задания - 665,02 тыс.рублей ( в т.ч.: дотация +937,20**, перераспределение на дотацию - 937,20 тыс.рублей, - 665,02 тыс.рублей /уточнение целевого показателя  по категориям работников, подпадающих под действие Указа Президента Российской Федерации от 2012 года/.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2)</t>
    </r>
    <r>
      <rPr>
        <sz val="11"/>
        <rFont val="Times New Roman"/>
        <family val="1"/>
        <charset val="204"/>
      </rPr>
      <t xml:space="preserve">    Муниципальная программа "Укрепление  межнационального и межконфессионального согласия, профилактика экстремизма в городе Радужный на 2019-2025 годы и на период до 2030 года"  </t>
    </r>
    <r>
      <rPr>
        <b/>
        <sz val="11"/>
        <rFont val="Times New Roman"/>
        <family val="1"/>
        <charset val="204"/>
      </rPr>
      <t>-  161,32 тыс.рублей</t>
    </r>
    <r>
      <rPr>
        <sz val="11"/>
        <rFont val="Times New Roman"/>
        <family val="1"/>
        <charset val="204"/>
      </rPr>
      <t xml:space="preserve">, из них: а) расходы на проведение мероприятий в области культуры - 161,32 тыс.рублей (перераспределено на раздел 07.03). 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</si>
  <si>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 </t>
    </r>
    <r>
      <rPr>
        <b/>
        <sz val="11"/>
        <rFont val="Times New Roman"/>
        <family val="1"/>
        <charset val="204"/>
      </rPr>
      <t>+ 900,00 тыс.рублей</t>
    </r>
    <r>
      <rPr>
        <sz val="11"/>
        <rFont val="Times New Roman"/>
        <family val="1"/>
        <charset val="204"/>
      </rPr>
      <t>, из них: а) доплаты к пенсиям муниципальных служащих + 900,00 тыс.рублей.</t>
    </r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</si>
  <si>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 xml:space="preserve">Муниципальная программа "Обеспечение доступным и комфортным жильем жителей города Радужный в 2019-2025 годах и на период до 2030 года" </t>
    </r>
    <r>
      <rPr>
        <b/>
        <sz val="11"/>
        <rFont val="Times New Roman"/>
        <family val="1"/>
        <charset val="204"/>
      </rPr>
      <t>+ 1 030,30 тыс.рублей,</t>
    </r>
    <r>
      <rPr>
        <sz val="11"/>
        <rFont val="Times New Roman"/>
        <family val="1"/>
        <charset val="204"/>
      </rPr>
      <t xml:space="preserve"> из них: а) субвенция на обеспечение жильем отдельных категорий граждан, установленных Федеральным  законом от 24.11.1995 года № 181-ФЗ "О социальной защите инвалидов в РФ" + 1 030,30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</si>
  <si>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"Реализация отдельных государственных полномочий в сфере опеки и попечительства на 2019-2025 годы и на период до 2030 года" -</t>
    </r>
    <r>
      <rPr>
        <b/>
        <sz val="11"/>
        <rFont val="Times New Roman"/>
        <family val="1"/>
        <charset val="204"/>
      </rPr>
      <t xml:space="preserve"> 38,60 тыс.рублей</t>
    </r>
    <r>
      <rPr>
        <sz val="11"/>
        <rFont val="Times New Roman"/>
        <family val="1"/>
        <charset val="204"/>
      </rPr>
      <t>, из них: а) субсидии  из бюджета города Радужный в целях  возмещения затрат на предоставление услуг по подготовке лиц, выразивших желание принять на воспитание в свою семью ребенка, оставшегося без попечения родителей - 38,60 тыс.рублей</t>
    </r>
  </si>
  <si>
    <r>
      <rPr>
        <b/>
        <sz val="11"/>
        <rFont val="Times New Roman"/>
        <family val="1"/>
        <charset val="204"/>
      </rPr>
      <t xml:space="preserve"> 1)</t>
    </r>
    <r>
      <rPr>
        <sz val="11"/>
        <rFont val="Times New Roman"/>
        <family val="1"/>
        <charset val="204"/>
      </rPr>
      <t xml:space="preserve"> Муниципальная программа "Управление муниципальными финансами  города Радужный на  2019-2025 годы и на период до 2030 года" - 3 475,40 тыс.рублей (процентные платежи по долгу)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</si>
  <si>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Непрограммные расходы </t>
    </r>
    <r>
      <rPr>
        <b/>
        <sz val="11"/>
        <rFont val="Times New Roman"/>
        <family val="1"/>
        <charset val="204"/>
      </rPr>
      <t>+ 433,09 тыс.рублей,</t>
    </r>
    <r>
      <rPr>
        <sz val="11"/>
        <rFont val="Times New Roman"/>
        <family val="1"/>
        <charset val="204"/>
      </rPr>
      <t xml:space="preserve"> из них: а) содержание органов местного самоуправления+ 433,09 тыс.рублей ( в т.ч.: дотация + 326,00* тыс.рублей; дотация + 107,09**** тыс.рублей).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</si>
  <si>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"Содействие занятости населения города Радужный на 2020-2025 годы и на период до 2030 года" </t>
    </r>
    <r>
      <rPr>
        <b/>
        <sz val="11"/>
        <rFont val="Times New Roman"/>
        <family val="1"/>
        <charset val="204"/>
      </rPr>
      <t>+ 1 516,00 тыс.рублей</t>
    </r>
    <r>
      <rPr>
        <sz val="11"/>
        <rFont val="Times New Roman"/>
        <family val="1"/>
        <charset val="204"/>
      </rPr>
      <t>, из них: а) иные межбюджетные трансферты на реализацию мероприятий по содействию трудоустройству граждан + 1 418,40 тыс.рублей; б) субсидия на организацию временного трудоустройства + 97,60 тыс.рублей ( в т.ч.:  дотация + 96,59* тыс.рублей).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</si>
  <si>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+ 14 788,24 тыс.рублей,</t>
    </r>
    <r>
      <rPr>
        <sz val="11"/>
        <rFont val="Times New Roman"/>
        <family val="1"/>
        <charset val="204"/>
      </rPr>
      <t xml:space="preserve"> из них: а) субвенции на реализацию основных общеобразовательных программ + 13 313,29 тыс.рублей (в связи с увеличением норматива на 1-го обучающегося); б) субвенция на выплату компенсации педагогическим работника за работу по подготовке и проведению единого государственного экзамена,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- 176,29 тыс.рублей; в) субсидии на финансовое обеспечение выполнения муниципального задания (налог на имущество) +199,4 тыс.рублей; г) компенсация расходов, связанных с переездом работника учреждения и членов его семьи к новому месту жительства в другую местность + 364,67 тыс.рублей ( в т.ч.: дотация + 364,67*тыс.рублей); д) субсидия на компенсацию расходов  по оплате стоимости проезда к месту использования отпуска и обратно - 1 411,79 тыс.рублей; е) проведение ремонта, капитального ремонта и обеспечение требований  по антитеррористической защищенности объектов (территорий) образовательных организаций + 4 843,84  тыс.рублей ( в т.ч.: дотация 4 843,84**** тыс.рублей); ж) устройство ограждения территорий МБОУ СОШ - 2 674,34 тыс.рублей; з) субсидия на обеспечение физической и вооруженной (военизированной) охраны в образовательных организациях + 1 654,50 тыс.рублей; и) субсидия на дополнительное финансовое обеспечение в части организации питания обучающихся муниципальных общеобразовательных организаций - 3 136,40 тыс.рублей (уменьшение количества детодней);  к) расходы на укрепление антитеррористической безопасности+ 1 005,30 тыс.рублей; л) расходы на проведение текущего ремонта зданий и учреждений + 806,06 тыс. рублей.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2) </t>
    </r>
    <r>
      <rPr>
        <sz val="11"/>
        <rFont val="Times New Roman"/>
        <family val="1"/>
        <charset val="204"/>
      </rPr>
      <t xml:space="preserve"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</t>
    </r>
    <r>
      <rPr>
        <b/>
        <sz val="11"/>
        <rFont val="Times New Roman"/>
        <family val="1"/>
        <charset val="204"/>
      </rPr>
      <t>+ 10,00 тыс.рублей,</t>
    </r>
    <r>
      <rPr>
        <sz val="11"/>
        <rFont val="Times New Roman"/>
        <family val="1"/>
        <charset val="204"/>
      </rPr>
      <t xml:space="preserve"> из них: а) расходы на проведение противопожарных мероприятий + 10,00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</si>
  <si>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культуры,спорта и молодежной политики в городе Радужный на 2021-2025 годы и на период до 2030 года" +</t>
    </r>
    <r>
      <rPr>
        <b/>
        <sz val="11"/>
        <rFont val="Times New Roman"/>
        <family val="1"/>
        <charset val="204"/>
      </rPr>
      <t xml:space="preserve"> 14 836,81 тыс.рублей</t>
    </r>
    <r>
      <rPr>
        <sz val="11"/>
        <rFont val="Times New Roman"/>
        <family val="1"/>
        <charset val="204"/>
      </rPr>
      <t xml:space="preserve">, из них: а) субсидия на компенсацию расходов  по оплате стоимости проезда к месту использования отпуска и обратно + 756,80 тыс.рублей; б )компенсация расходов, связанных с переездом работника учреждения и членов его семьи к новому месту жительства в другую местность + 6,20 тыс.рублей; в) иные межбюджетные трансферты на финансирование наказов избирателей депутатам Думы ХМАО-Югры + 400,00 тыс.рублей; г) субсидии на финансовое обеспечение выполнения муниципального задания в учреждения физической культуры и спорта - 763,00 тыс.рублей; д) расходы на проведение мероприятий в области физической культуры и спорта - 12,16 тыс.рублей; е)расходы на реализацию мероприятий по соглашению с ПАО "НК "Роснефть" (ООО "РН-Юганскнефтегаз") + 12 262,01 тыс.рублей; ж) расходы на реализацию мероприятий по соглашению с  ПАО НК "Роснефть" (АО "ННП") + 2 126,96 тыс.рублей.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2) </t>
    </r>
    <r>
      <rPr>
        <sz val="11"/>
        <rFont val="Times New Roman"/>
        <family val="1"/>
        <charset val="204"/>
      </rPr>
  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+ 60,00 тыс.рублей, из них: а) расходы на проведение противопожарных мероприятий + 60,00 тыс.рублей.</t>
    </r>
  </si>
  <si>
    <t>3. Дотация бюджетам городских округов и муниципальных районов ХМАО-Югры для стимулирования роста налогового потенциала и качества планирования доходов (Постановление Правительства ХМАО-Югры от 16.07.2021 № 267-П)***</t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</si>
  <si>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 </t>
    </r>
    <r>
      <rPr>
        <b/>
        <sz val="11"/>
        <rFont val="Times New Roman"/>
        <family val="1"/>
        <charset val="204"/>
      </rPr>
      <t>+ 1 395,06 тыс.рублей</t>
    </r>
    <r>
      <rPr>
        <sz val="11"/>
        <rFont val="Times New Roman"/>
        <family val="1"/>
        <charset val="204"/>
      </rPr>
      <t>, из них: а) содержание органов местного самоуправления + 1 395,06 тыс.рублей (в т.ч.: дотация + 1 395,06 **** тыс.рублей).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</si>
  <si>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"Управление муниципальными финансами  города Радужный на  2019-2025 годы и на период до 2030 года" </t>
    </r>
    <r>
      <rPr>
        <b/>
        <sz val="11"/>
        <rFont val="Times New Roman"/>
        <family val="1"/>
        <charset val="204"/>
      </rPr>
      <t>+ 1 804,90 тыс.рублей</t>
    </r>
    <r>
      <rPr>
        <sz val="11"/>
        <rFont val="Times New Roman"/>
        <family val="1"/>
        <charset val="204"/>
      </rPr>
      <t xml:space="preserve">, из них: а) содержание органов местного самоуправления + 1 804,90 тыс.рублей (в т.ч.: дотация  + 600,00* тыс.рублей; дотация + 256,90**** тыс.рублей).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2) </t>
    </r>
    <r>
      <rPr>
        <sz val="11"/>
        <rFont val="Times New Roman"/>
        <family val="1"/>
        <charset val="204"/>
      </rPr>
      <t xml:space="preserve">Непрограммные расходы </t>
    </r>
    <r>
      <rPr>
        <b/>
        <sz val="11"/>
        <rFont val="Times New Roman"/>
        <family val="1"/>
        <charset val="204"/>
      </rPr>
      <t>+ 702,64 тыс.рублей</t>
    </r>
    <r>
      <rPr>
        <sz val="11"/>
        <rFont val="Times New Roman"/>
        <family val="1"/>
        <charset val="204"/>
      </rPr>
      <t>, в т.ч. содержание органов местного самоуправления + 702,64 тыс.рублей (в т.ч.:дотация + 185,00* тыс.рублей; дотация + 147,64**** тыс.рублей).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</si>
  <si>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 </t>
    </r>
    <r>
      <rPr>
        <b/>
        <sz val="11"/>
        <rFont val="Times New Roman"/>
        <family val="1"/>
        <charset val="204"/>
      </rPr>
      <t>+ 1 411,06 тыс.рублей</t>
    </r>
    <r>
      <rPr>
        <sz val="11"/>
        <rFont val="Times New Roman"/>
        <family val="1"/>
        <charset val="204"/>
      </rPr>
      <t>, из них: а) содержание органов местного самоуправления + 1 399,00 тыс.рублей (в т.ч.: дотация + 216,00* тыс.рублей;  дотация +  12,07**** тыс.рублей)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</si>
  <si>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транспортной системы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+ 11 609,96 тыс.рублей</t>
    </r>
    <r>
      <rPr>
        <sz val="11"/>
        <rFont val="Times New Roman"/>
        <family val="1"/>
        <charset val="204"/>
      </rPr>
      <t>, из них:  а) ремонт и капитальный ремонт автодорог местного значения (дотация + 11 603,56**** тыс.рублей); б) содержание автомобильных дорог, объектов улично-дорожной сети и искусственных сооружений на них + 6,40***** тыс.рублей</t>
    </r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</si>
  <si>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  </r>
    <r>
      <rPr>
        <b/>
        <sz val="11"/>
        <rFont val="Times New Roman"/>
        <family val="1"/>
        <charset val="204"/>
      </rPr>
      <t xml:space="preserve"> - 14 523,42 тыс.рублей,</t>
    </r>
    <r>
      <rPr>
        <sz val="11"/>
        <rFont val="Times New Roman"/>
        <family val="1"/>
        <charset val="204"/>
      </rPr>
      <t xml:space="preserve"> из них: а) субвенции на организацию и обеспечение отдыха и оздоровления детей, в том числе в этнической среде (выездные мероприятия) - 10 196,00 тыс.рублей (аукционы признаны несостояшимися); б) субсидии на организацию питания детей в лагерях с дневным пребыванием детей, в палаточных лагерях - 2 660,00 тыс.рублей (в т.ч.: за счет средств бюджета автономного округа - 2 261,00 ьыс.рублей, за счет средств бюджета города - 399,00 тыс.рублей) в связи с переводом мероприятий в осенний период  на онлайн режим; в) субсидия 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- 270,30 тыс.рублей (в т.ч.: за счет средств бюджета автономного округа - 250,00 тыс.рублей, за счет средств бюджета города - 20,30 тыс.рублей); г) мероприятия по организации отдыха и оздоровления детей - 365,42 тыс.рублей; д) родительская плата - 1 031,70 тыс.рублей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 xml:space="preserve">+ 561,61 тыс.рублей, </t>
    </r>
    <r>
      <rPr>
        <sz val="11"/>
        <rFont val="Times New Roman"/>
        <family val="1"/>
        <charset val="204"/>
      </rPr>
      <t>из них: а) субсидия на компенсацию расходов  по оплате стоимости проезда к месту использования отпуска и обратно + 319,45 тыс.рублей; б) субсидии за счет средств, поступивших из резервного фонда Правительства Тюменской области + 80,00 тыс.рублей; в) Субсидия 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+ 162,16 тыс.рублей ( в т.ч.: за счет средств бюджета автономного округа + 150,00 тыс.рублей, за счет средств бюджета города + 12,16 тыс.рублей).</t>
    </r>
  </si>
  <si>
    <t>II. Расходы на реализацию мероприятий по соглашению с ПАО НК "РуссНефть"" (соглашение о сотрудничестве социально-экономической сфере от  18.06.2021 №33960-50/21-87/НФ)</t>
  </si>
  <si>
    <t>III.Остатки средств по прочим безвозмездным поступлениям на едином счете по состоянию на 01.01.2021 года, в т.ч.:</t>
  </si>
  <si>
    <t>IV.Прочие безвозмездные поступления (Резервный фонд Правительства Тюменской области)</t>
  </si>
  <si>
    <t>V.Дотации:</t>
  </si>
  <si>
    <t>VI.Дополнительные собственные доходы, полученные сверх плановых назначений*****</t>
  </si>
  <si>
    <t>1. Грант городским округам и муниципальным районам ХМАО-Югры на достижение наиболее высоких показателей качества организации и осуществления бюджетного процесса по итогам 2020 года  (Распоряжение Правительства ХМАО-Югры от 16.07.2021 № 395-рп)*</t>
  </si>
  <si>
    <t>2.Дотация на поддержку мер обеспечение сбалансированности бюджетов городских округов и муниципальных районов ХМАО-Югры на 2021 год (Распоряжение Правительства ХМАО-Югры от 12.09.2021 № 498-рп)**</t>
  </si>
  <si>
    <t>4.Дотация для поощрения достижения наилучших значений показателей деятельности органов местного самоуправления( Постановление Правительства ХМАО-Югры от 02.07.2021 № 240-п)****</t>
  </si>
  <si>
    <t>VII.Снижение собственных доходов-родительская плата</t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</si>
  <si>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 xml:space="preserve">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+ 2 322,53 тыс.рублей</t>
    </r>
    <r>
      <rPr>
        <sz val="11"/>
        <rFont val="Times New Roman"/>
        <family val="1"/>
        <charset val="204"/>
      </rPr>
      <t xml:space="preserve">, из них: а) дотация + 407,01**** тыс.рублей; б) взносы на капитальный ремонт общего имущества многоквартирных домов, в части нежилых помещений, находящегося в муниципальной собственности - 130,00 тыс.рублей; в) расходы по исполнению решения суда + 1 698,62 тыс.рублей (перераспределено: 1623,23 тыс.рублей с разделов 04.07, 04.12, 05.01); г)  содержание и управление имуществом, находящимся в  муниципальной собственности + 346,9 тыс.рублей.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  </t>
    </r>
    <r>
      <rPr>
        <b/>
        <sz val="11"/>
        <rFont val="Times New Roman"/>
        <family val="1"/>
        <charset val="204"/>
      </rPr>
      <t>+ 1 430,30 тыс.рублей</t>
    </r>
    <r>
      <rPr>
        <sz val="11"/>
        <rFont val="Times New Roman"/>
        <family val="1"/>
        <charset val="204"/>
      </rPr>
      <t xml:space="preserve">, из них: а) дотация + 1 249,10* тыс.рублей; </t>
    </r>
    <r>
      <rPr>
        <b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б) капитальный ремонт помещений здания администрации + 389,80 тыс.рублей (в т.ч.: дотация + 389,80* тыс.рублей); в)  субвенция на оказание содействия по подготовке и проведению Всероссийской переписи населения 2020 года в городе Радужный - 208,60 тыс.рублей.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3)</t>
    </r>
    <r>
      <rPr>
        <sz val="11"/>
        <rFont val="Times New Roman"/>
        <family val="1"/>
        <charset val="204"/>
      </rPr>
      <t xml:space="preserve"> Непрограммные расходы</t>
    </r>
    <r>
      <rPr>
        <b/>
        <sz val="11"/>
        <rFont val="Times New Roman"/>
        <family val="1"/>
        <charset val="204"/>
      </rPr>
      <t xml:space="preserve"> - 467,40 тыс.рублей</t>
    </r>
    <r>
      <rPr>
        <sz val="11"/>
        <rFont val="Times New Roman"/>
        <family val="1"/>
        <charset val="204"/>
      </rPr>
      <t>, из них: а) дотация  + 506,34* тыс.рублей; б) дотация  + 15,26***тыс.рублей; в) диспансеризация муниципальных служащих - 989,00 тыс.рублей.</t>
    </r>
  </si>
  <si>
    <r>
      <t xml:space="preserve"> </t>
    </r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- 37,52 тыс.рублей,</t>
    </r>
    <r>
      <rPr>
        <sz val="11"/>
        <rFont val="Times New Roman"/>
        <family val="1"/>
        <charset val="204"/>
      </rPr>
      <t xml:space="preserve"> из них: а) взносы на капитальный ремонт общего имущества многоквартирных домов, в части жилых помещений, находящегося в муниципальной собственности - 780,29 тыс.рублей; б) содержание и управление имуществом, находящимся в  муниципальной собственности + 742,77 тыс.рублей.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2) </t>
    </r>
    <r>
      <rPr>
        <sz val="11"/>
        <rFont val="Times New Roman"/>
        <family val="1"/>
        <charset val="204"/>
      </rPr>
      <t xml:space="preserve">Муниципальная программа "Обеспечение доступным и комфортным жильем жителей города Радужный в 2019-2025 годах и на период до 2030 года" </t>
    </r>
    <r>
      <rPr>
        <b/>
        <sz val="11"/>
        <rFont val="Times New Roman"/>
        <family val="1"/>
        <charset val="204"/>
      </rPr>
      <t xml:space="preserve">- 24 094,20 тыс.рублей, </t>
    </r>
    <r>
      <rPr>
        <sz val="11"/>
        <rFont val="Times New Roman"/>
        <family val="1"/>
        <charset val="204"/>
      </rPr>
      <t>из них: а) субсидии на приобретение жилья в целях переселения граждан из жилых домов, признанных аварийными,на обеспечение жильем граждан, состоящих на  учете для его получения на условиях социального найма,формирование маневренного жилищного фонда - 24 094,20 тыс.рублей (в т.ч.: за счет средств бюджета автономного округа - 22 889,20 тыс.рублей; за счет средств бюджета города - 1 205,00 тыс.рублей ( перераспределено: 995,4 тыс.рублей на раздел 01.13;  186,50 тыс.рублей на раздел 04.12)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</si>
  <si>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- 10 720,56 тыс.рублей</t>
    </r>
    <r>
      <rPr>
        <sz val="11"/>
        <rFont val="Times New Roman"/>
        <family val="1"/>
        <charset val="204"/>
      </rPr>
      <t xml:space="preserve">, из них: а) субвенции на реализацию дошкольными образовательными организациями основных  общеобразовательных программ дошкольного образования - 24 853,40 тыс.рублей ( в связи с уменьшением численности получателей); б) иные межбюджетные трансферты на финансирование наказов избирателей депутатам Думы ХМАО-Югры + 200,00 тыс.рублей; в) субсидии на финансовое обеспечение выполнения муниципального задания учредителя автономным учреждением + 5 589,80 тыс.рублей ( в т.ч.: фонд оплаты труда (МРОТ) + 5 694,80 тыс.рублей /из них: дотация 4 958,20**тыс.рублей/; - 105,00 тыс.рублей экономия по налогу на имущество); г) субсидия на компенсацию расходов  по оплате стоимости проезда к месту использования отпуска и обратно  + 4 198,49 тыс.рублей (в т.ч. дотации: 1 577,14*** тыс.рублей, 898,07* тыс.рублей); д) субсидия на обеспечение физической и вооруженной (военизированной) охраны в образовательных организациях +1 941,40 тыс.рублей; е) компенсация расходов, связанных с переездом работника учреждения и членов его семьи к новому месту жительства в другую местность + 84,65 тыс.рублей (в т.ч. дотация 84,65*тыс.рублей); ж) расходы на укрепление антитеррористической безопасности + 1 638,50 тыс.рублей; з) расходы на обследование технического состояния зданий + 445,00 тыс.рублей; и) расходы на проведение противопожарных мероприятий + 35,00 тыс.рублей.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2) </t>
    </r>
    <r>
      <rPr>
        <sz val="11"/>
        <rFont val="Times New Roman"/>
        <family val="1"/>
        <charset val="204"/>
      </rPr>
  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</t>
    </r>
    <r>
      <rPr>
        <b/>
        <sz val="11"/>
        <rFont val="Times New Roman"/>
        <family val="1"/>
        <charset val="204"/>
      </rPr>
      <t xml:space="preserve"> + 395,30 тыс.рублей,</t>
    </r>
    <r>
      <rPr>
        <sz val="11"/>
        <rFont val="Times New Roman"/>
        <family val="1"/>
        <charset val="204"/>
      </rPr>
      <t xml:space="preserve"> из них: а) расходы на проведение противопожарных мероприятий + 395,30 (перераспределено с разделов 03.09,03.10).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</si>
  <si>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</t>
    </r>
    <r>
      <rPr>
        <b/>
        <sz val="11"/>
        <rFont val="Times New Roman"/>
        <family val="1"/>
        <charset val="204"/>
      </rPr>
      <t xml:space="preserve"> - 2 629,02 тыс.рублей, </t>
    </r>
    <r>
      <rPr>
        <sz val="11"/>
        <rFont val="Times New Roman"/>
        <family val="1"/>
        <charset val="204"/>
      </rPr>
      <t xml:space="preserve">из них: а) субсидия на обеспечение физической и вооруженной (военизированной) охраны в образовательных организациях - 24,40 тыс.рублей; б) субсидия на компенсацию расходов  по оплате стоимости проезда к месту использования отпуска и обратно - 171,91 тыс.рублей; в) компенсация расходов, связанных с переездом работника учреждения и членов его семьи к новому месту жительства в другую местность + 106,78 тыс.рублей (в т.ч.: дотация + 106,78* тыс.рублей); г) субсидии на финансовое обеспечение выполнения муниципального задания + 204,80 тыс.рублей (в т.ч. дотация + 204,80** тыс.рублей) увеличение фонда оплаты труда (МРОТ); д) субсидии на финансовое обеспечение выполнения муниципального задания (ФОТ педагогического персонала)  - 3 049,90 тыс.рублей ( в т.ч.: дотация + 1 460,30** тыс.рублей, перераспределение средств на дотацию - 1 460,30 тыс.рублей, экономия в результате уменьшения численности педагогического персонала - 3 049,90 тыс.рублей); е) расходы на укрепление антитеррористической безопасности + 305,61 тыс.рублей.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2)</t>
    </r>
    <r>
      <rPr>
        <sz val="11"/>
        <rFont val="Times New Roman"/>
        <family val="1"/>
        <charset val="204"/>
      </rPr>
      <t xml:space="preserve"> Муниципальная программа "Развитие культуры,спорта и молодежной политики в городе Радужный на 2021-2025 годы и на период до 2030 года" - 1 744,15 тыс.рублей, из них: а) субсидия на компенсацию расходов  по оплате стоимости проезда к месту использования отпуска и обратно + 236,85 тыс.рублей; б) субсидии на финансовое обеспечение выполнения муниципального задания + 161,40 тыс.рублей (увеличение фонда оплаты труда (МРОТ); в) субсидии на финансовое обеспечение выполнения муниципального задания (ФОТ педагогического персонала) - 2 142,40 тыс.рублей (в т.ч.: дотация +2 745,60**тыс.рублей, перераспределение средств на дотацию - 2 745,60 тыс.рублей, кономия в результате уменьшения численности педагогического персонала -2 142,40 тыс.рублей).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3)</t>
    </r>
    <r>
      <rPr>
        <sz val="11"/>
        <rFont val="Times New Roman"/>
        <family val="1"/>
        <charset val="204"/>
      </rPr>
      <t xml:space="preserve">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- 28,59 тыс.рублей, из них: а) расходы на проведение противопожарных мероприятий - 28,59 тыс.рублей.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4)</t>
    </r>
    <r>
      <rPr>
        <sz val="11"/>
        <rFont val="Times New Roman"/>
        <family val="1"/>
        <charset val="204"/>
      </rPr>
      <t xml:space="preserve"> Муниципальная программа "Укрепление  межнационального и межконфессионального согласия, профилактика экстремизма в городе Радужный на 2019-2025 годы и на период до 2030 года" + 161,32 тыс.рублей, из них: а) расходы на проведение мероприятий в области культуры + 161,32 тыс.рублей (на издание информационно-полиграфических материалов, перераспределено с раздела 08.01.).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</si>
  <si>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</t>
    </r>
    <r>
      <rPr>
        <b/>
        <sz val="11"/>
        <rFont val="Times New Roman"/>
        <family val="1"/>
        <charset val="204"/>
      </rPr>
      <t xml:space="preserve"> + 215,83 тыс.рублей, </t>
    </r>
    <r>
      <rPr>
        <sz val="11"/>
        <rFont val="Times New Roman"/>
        <family val="1"/>
        <charset val="204"/>
      </rPr>
      <t xml:space="preserve">из них: а) содержание органов местного самоуправления + 1 313,26 тыс.рублей (в т.ч.: дотация + 408,26**** тыс.рублей, дотация + 905,00* тыс.рублей); б) субсидии некоммерческой организации на организацию мероприятий в сфере образования и молодежной политики - 290,00 тыс.рублей; в) субсидия на организацию проведения общественно-значимых мероприятий в сфере образования, науки и молодежной политики - 543,41 тыс.рублей; г) реализация мероприятий  муниципальной программы - 264,02 тыс.рублей.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2) </t>
    </r>
    <r>
      <rPr>
        <sz val="11"/>
        <rFont val="Times New Roman"/>
        <family val="1"/>
        <charset val="204"/>
      </rPr>
      <t xml:space="preserve">Муниципальная программа "Развитие муниципальной службы в администрации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+ 15,53 тыс.рублей</t>
    </r>
    <r>
      <rPr>
        <sz val="11"/>
        <rFont val="Times New Roman"/>
        <family val="1"/>
        <charset val="204"/>
      </rPr>
      <t xml:space="preserve">, из них: а) формирование непрерывной системы профессионального развития муниципальных служащих + 4,81 тыс.рублей; б) диспансеризация муниципальных служащих + 10,72 тыс.рублей.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3) </t>
    </r>
    <r>
      <rPr>
        <sz val="11"/>
        <rFont val="Times New Roman"/>
        <family val="1"/>
        <charset val="204"/>
      </rPr>
      <t xml:space="preserve">Муниципальная программа "Укрепление  межнационального и межконфессионального согласия, профилактика экстремизма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- 41,00 тыс.рублей, и</t>
    </r>
    <r>
      <rPr>
        <sz val="11"/>
        <rFont val="Times New Roman"/>
        <family val="1"/>
        <charset val="204"/>
      </rPr>
      <t>з них: а) расходы на проведение мероприятий в области образования -41,00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</si>
  <si>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"Реализация отдельных государственных полномочий в сфере опеки и попечительства на 2019-2025 годы и на период до 2030 года" </t>
    </r>
    <r>
      <rPr>
        <b/>
        <sz val="11"/>
        <rFont val="Times New Roman"/>
        <family val="1"/>
        <charset val="204"/>
      </rPr>
      <t xml:space="preserve">- 4 723,50 тыс.рублей, </t>
    </r>
    <r>
      <rPr>
        <sz val="11"/>
        <rFont val="Times New Roman"/>
        <family val="1"/>
        <charset val="204"/>
      </rPr>
      <t xml:space="preserve">из них: а) субвенции на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- 4 723,50 тыс.рублей (экономия в результате проведения электронных аукционов).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2) </t>
    </r>
    <r>
      <rPr>
        <sz val="11"/>
        <rFont val="Times New Roman"/>
        <family val="1"/>
        <charset val="204"/>
      </rPr>
      <t xml:space="preserve">Муниципальная программа "Обеспечение доступным и комфортным жильем жителей города Радужный в 2019-2025 годах и на период до 2030 года"  </t>
    </r>
    <r>
      <rPr>
        <b/>
        <sz val="11"/>
        <rFont val="Times New Roman"/>
        <family val="1"/>
        <charset val="204"/>
      </rPr>
      <t>+ 2 189,31 тыс.рублей</t>
    </r>
    <r>
      <rPr>
        <sz val="11"/>
        <rFont val="Times New Roman"/>
        <family val="1"/>
        <charset val="204"/>
      </rPr>
      <t>, из них: а) улучшение жилищных условий молодых семей в соответствии государственной программой Российской Федерации "Обеспечение доступным и комфортным жильем и коммунальными услугами граждан Российской Федерации" + 2 189,31 тыс.рублей (в т.ч.: средства Федерального бюджета + 80,97 тыс.рублей, средства бюджета автономного округа + 1 998,94 тыс.рублей, средства бюджета города + 109,40 тыс.рублей /перераспределено с раздела 04.07/).</t>
    </r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</si>
</sst>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00"/>
    <numFmt numFmtId="166" formatCode="#,##0.0"/>
    <numFmt numFmtId="167" formatCode="00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7">
    <xf numFmtId="0" fontId="0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1" applyNumberFormat="1" applyFont="1" applyFill="1" applyProtection="1">
      <protection hidden="1"/>
    </xf>
    <xf numFmtId="165" fontId="3" fillId="0" borderId="0" xfId="1" applyNumberFormat="1" applyFont="1" applyFill="1"/>
    <xf numFmtId="4" fontId="3" fillId="0" borderId="0" xfId="1" applyNumberFormat="1" applyFont="1" applyFill="1"/>
    <xf numFmtId="4" fontId="3" fillId="0" borderId="0" xfId="1" applyNumberFormat="1" applyFont="1" applyFill="1" applyAlignment="1" applyProtection="1">
      <alignment horizontal="right"/>
      <protection hidden="1"/>
    </xf>
    <xf numFmtId="0" fontId="3" fillId="0" borderId="0" xfId="1" applyFont="1" applyFill="1"/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/>
    <xf numFmtId="4" fontId="3" fillId="0" borderId="0" xfId="1" applyNumberFormat="1" applyFont="1" applyFill="1" applyBorder="1"/>
    <xf numFmtId="0" fontId="5" fillId="0" borderId="0" xfId="1" applyNumberFormat="1" applyFont="1" applyFill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4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 applyProtection="1">
      <alignment horizontal="centerContinuous"/>
      <protection hidden="1"/>
    </xf>
    <xf numFmtId="1" fontId="5" fillId="0" borderId="2" xfId="1" applyNumberFormat="1" applyFont="1" applyFill="1" applyBorder="1" applyAlignment="1" applyProtection="1">
      <alignment horizontal="centerContinuous"/>
      <protection hidden="1"/>
    </xf>
    <xf numFmtId="3" fontId="5" fillId="0" borderId="2" xfId="1" applyNumberFormat="1" applyFont="1" applyFill="1" applyBorder="1" applyAlignment="1" applyProtection="1">
      <alignment horizontal="centerContinuous"/>
      <protection hidden="1"/>
    </xf>
    <xf numFmtId="3" fontId="5" fillId="0" borderId="3" xfId="1" applyNumberFormat="1" applyFont="1" applyFill="1" applyBorder="1" applyAlignment="1" applyProtection="1">
      <alignment horizontal="centerContinuous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49" fontId="3" fillId="0" borderId="7" xfId="1" applyNumberFormat="1" applyFont="1" applyFill="1" applyBorder="1" applyAlignment="1" applyProtection="1">
      <alignment horizontal="center"/>
      <protection hidden="1"/>
    </xf>
    <xf numFmtId="4" fontId="3" fillId="0" borderId="7" xfId="1" applyNumberFormat="1" applyFont="1" applyFill="1" applyBorder="1" applyAlignment="1" applyProtection="1">
      <alignment horizontal="right" wrapText="1"/>
      <protection hidden="1"/>
    </xf>
    <xf numFmtId="0" fontId="5" fillId="0" borderId="15" xfId="1" applyNumberFormat="1" applyFont="1" applyFill="1" applyBorder="1" applyAlignment="1" applyProtection="1">
      <alignment horizontal="center"/>
      <protection hidden="1"/>
    </xf>
    <xf numFmtId="0" fontId="3" fillId="0" borderId="16" xfId="1" applyNumberFormat="1" applyFont="1" applyFill="1" applyBorder="1" applyAlignment="1" applyProtection="1">
      <alignment horizontal="center"/>
      <protection hidden="1"/>
    </xf>
    <xf numFmtId="4" fontId="5" fillId="0" borderId="16" xfId="1" applyNumberFormat="1" applyFont="1" applyFill="1" applyBorder="1" applyAlignment="1" applyProtection="1">
      <alignment horizontal="right" wrapText="1"/>
      <protection hidden="1"/>
    </xf>
    <xf numFmtId="166" fontId="5" fillId="0" borderId="16" xfId="1" applyNumberFormat="1" applyFont="1" applyFill="1" applyBorder="1" applyAlignment="1" applyProtection="1">
      <alignment wrapText="1"/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protection hidden="1"/>
    </xf>
    <xf numFmtId="165" fontId="5" fillId="0" borderId="0" xfId="1" applyNumberFormat="1" applyFont="1" applyFill="1" applyBorder="1" applyAlignment="1" applyProtection="1">
      <alignment wrapText="1"/>
      <protection hidden="1"/>
    </xf>
    <xf numFmtId="4" fontId="5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Font="1" applyFill="1" applyBorder="1"/>
    <xf numFmtId="0" fontId="7" fillId="0" borderId="0" xfId="1" applyNumberFormat="1" applyFont="1" applyFill="1" applyBorder="1" applyAlignment="1"/>
    <xf numFmtId="4" fontId="5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/>
    <xf numFmtId="4" fontId="5" fillId="0" borderId="0" xfId="1" applyNumberFormat="1" applyFont="1" applyFill="1" applyBorder="1" applyAlignment="1" applyProtection="1">
      <alignment horizontal="right" wrapText="1"/>
      <protection hidden="1"/>
    </xf>
    <xf numFmtId="0" fontId="3" fillId="0" borderId="6" xfId="1" applyNumberFormat="1" applyFont="1" applyFill="1" applyBorder="1" applyAlignment="1" applyProtection="1">
      <alignment horizontal="left" wrapText="1"/>
      <protection hidden="1"/>
    </xf>
    <xf numFmtId="4" fontId="5" fillId="0" borderId="0" xfId="1" applyNumberFormat="1" applyFont="1" applyFill="1" applyBorder="1" applyAlignment="1">
      <alignment horizontal="center"/>
    </xf>
    <xf numFmtId="166" fontId="3" fillId="0" borderId="7" xfId="1" applyNumberFormat="1" applyFont="1" applyFill="1" applyBorder="1" applyAlignment="1">
      <alignment wrapText="1"/>
    </xf>
    <xf numFmtId="0" fontId="3" fillId="0" borderId="7" xfId="3" applyNumberFormat="1" applyFont="1" applyFill="1" applyBorder="1" applyAlignment="1">
      <alignment wrapText="1"/>
    </xf>
    <xf numFmtId="4" fontId="5" fillId="0" borderId="18" xfId="1" applyNumberFormat="1" applyFont="1" applyFill="1" applyBorder="1" applyAlignment="1" applyProtection="1">
      <alignment horizontal="right" wrapText="1"/>
      <protection hidden="1"/>
    </xf>
    <xf numFmtId="0" fontId="3" fillId="0" borderId="13" xfId="1" applyNumberFormat="1" applyFont="1" applyFill="1" applyBorder="1" applyAlignment="1" applyProtection="1">
      <alignment wrapText="1"/>
      <protection hidden="1"/>
    </xf>
    <xf numFmtId="0" fontId="3" fillId="0" borderId="0" xfId="3" applyFont="1" applyFill="1" applyBorder="1" applyAlignment="1">
      <alignment wrapText="1"/>
    </xf>
    <xf numFmtId="49" fontId="9" fillId="0" borderId="0" xfId="3" applyNumberFormat="1" applyFont="1" applyFill="1" applyBorder="1" applyAlignment="1">
      <alignment wrapText="1"/>
    </xf>
    <xf numFmtId="49" fontId="9" fillId="0" borderId="0" xfId="1" applyNumberFormat="1" applyFont="1" applyFill="1" applyBorder="1"/>
    <xf numFmtId="49" fontId="5" fillId="0" borderId="0" xfId="3" applyNumberFormat="1" applyFont="1" applyFill="1" applyBorder="1" applyAlignment="1"/>
    <xf numFmtId="49" fontId="5" fillId="0" borderId="0" xfId="1" applyNumberFormat="1" applyFont="1" applyFill="1" applyBorder="1"/>
    <xf numFmtId="49" fontId="9" fillId="0" borderId="0" xfId="1" applyNumberFormat="1" applyFont="1" applyFill="1" applyBorder="1" applyAlignment="1"/>
    <xf numFmtId="4" fontId="3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wrapText="1"/>
    </xf>
    <xf numFmtId="4" fontId="5" fillId="0" borderId="0" xfId="1" applyNumberFormat="1" applyFont="1" applyFill="1" applyAlignment="1" applyProtection="1">
      <alignment horizontal="right"/>
      <protection hidden="1"/>
    </xf>
    <xf numFmtId="4" fontId="3" fillId="0" borderId="0" xfId="1" applyNumberFormat="1" applyFont="1" applyFill="1" applyBorder="1" applyAlignment="1" applyProtection="1">
      <alignment horizontal="center" wrapText="1"/>
      <protection hidden="1"/>
    </xf>
    <xf numFmtId="165" fontId="5" fillId="0" borderId="0" xfId="1" applyNumberFormat="1" applyFont="1" applyFill="1" applyBorder="1" applyAlignment="1">
      <alignment horizontal="center" wrapText="1"/>
    </xf>
    <xf numFmtId="4" fontId="3" fillId="0" borderId="9" xfId="1" applyNumberFormat="1" applyFont="1" applyFill="1" applyBorder="1" applyAlignment="1" applyProtection="1">
      <alignment horizontal="right" wrapText="1"/>
      <protection hidden="1"/>
    </xf>
    <xf numFmtId="4" fontId="3" fillId="0" borderId="9" xfId="1" applyNumberFormat="1" applyFont="1" applyFill="1" applyBorder="1" applyAlignment="1">
      <alignment horizontal="right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49" fontId="3" fillId="0" borderId="11" xfId="1" applyNumberFormat="1" applyFont="1" applyFill="1" applyBorder="1" applyAlignment="1" applyProtection="1">
      <alignment horizontal="center" wrapText="1"/>
      <protection hidden="1"/>
    </xf>
    <xf numFmtId="4" fontId="3" fillId="0" borderId="11" xfId="1" applyNumberFormat="1" applyFont="1" applyFill="1" applyBorder="1" applyAlignment="1" applyProtection="1">
      <alignment wrapText="1"/>
      <protection hidden="1"/>
    </xf>
    <xf numFmtId="0" fontId="3" fillId="0" borderId="11" xfId="3" applyNumberFormat="1" applyFont="1" applyFill="1" applyBorder="1" applyAlignment="1">
      <alignment wrapText="1"/>
    </xf>
    <xf numFmtId="49" fontId="3" fillId="0" borderId="7" xfId="1" applyNumberFormat="1" applyFont="1" applyFill="1" applyBorder="1" applyAlignment="1" applyProtection="1">
      <alignment horizontal="center" wrapText="1"/>
      <protection hidden="1"/>
    </xf>
    <xf numFmtId="4" fontId="3" fillId="0" borderId="7" xfId="1" applyNumberFormat="1" applyFont="1" applyFill="1" applyBorder="1" applyAlignment="1" applyProtection="1">
      <alignment wrapText="1"/>
      <protection hidden="1"/>
    </xf>
    <xf numFmtId="4" fontId="3" fillId="0" borderId="9" xfId="1" applyNumberFormat="1" applyFont="1" applyFill="1" applyBorder="1" applyAlignment="1" applyProtection="1">
      <alignment wrapText="1"/>
      <protection hidden="1"/>
    </xf>
    <xf numFmtId="166" fontId="3" fillId="0" borderId="11" xfId="1" applyNumberFormat="1" applyFont="1" applyFill="1" applyBorder="1" applyAlignment="1">
      <alignment wrapText="1"/>
    </xf>
    <xf numFmtId="4" fontId="3" fillId="0" borderId="11" xfId="1" applyNumberFormat="1" applyFont="1" applyFill="1" applyBorder="1" applyAlignment="1" applyProtection="1">
      <alignment horizontal="right" wrapText="1"/>
      <protection hidden="1"/>
    </xf>
    <xf numFmtId="4" fontId="3" fillId="0" borderId="14" xfId="1" applyNumberFormat="1" applyFont="1" applyFill="1" applyBorder="1" applyAlignment="1" applyProtection="1">
      <alignment horizontal="right" wrapText="1"/>
      <protection hidden="1"/>
    </xf>
    <xf numFmtId="4" fontId="5" fillId="0" borderId="0" xfId="1" applyNumberFormat="1" applyFont="1" applyFill="1" applyBorder="1" applyAlignment="1" applyProtection="1">
      <alignment horizontal="center" wrapText="1"/>
      <protection hidden="1"/>
    </xf>
    <xf numFmtId="49" fontId="8" fillId="0" borderId="0" xfId="1" applyNumberFormat="1" applyFont="1" applyFill="1" applyBorder="1" applyAlignment="1">
      <alignment horizontal="left" wrapText="1"/>
    </xf>
    <xf numFmtId="4" fontId="5" fillId="0" borderId="0" xfId="1" applyNumberFormat="1" applyFont="1" applyFill="1" applyBorder="1" applyAlignment="1" applyProtection="1">
      <alignment horizontal="center" wrapText="1"/>
      <protection hidden="1"/>
    </xf>
    <xf numFmtId="4" fontId="3" fillId="0" borderId="11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 applyProtection="1">
      <alignment wrapText="1"/>
      <protection hidden="1"/>
    </xf>
    <xf numFmtId="49" fontId="5" fillId="0" borderId="2" xfId="1" applyNumberFormat="1" applyFont="1" applyFill="1" applyBorder="1" applyAlignment="1" applyProtection="1">
      <alignment horizontal="center"/>
      <protection hidden="1"/>
    </xf>
    <xf numFmtId="4" fontId="5" fillId="0" borderId="2" xfId="1" applyNumberFormat="1" applyFont="1" applyFill="1" applyBorder="1" applyAlignment="1" applyProtection="1">
      <alignment horizontal="right" wrapText="1"/>
      <protection hidden="1"/>
    </xf>
    <xf numFmtId="166" fontId="3" fillId="0" borderId="2" xfId="1" applyNumberFormat="1" applyFont="1" applyFill="1" applyBorder="1"/>
    <xf numFmtId="4" fontId="5" fillId="0" borderId="3" xfId="1" applyNumberFormat="1" applyFont="1" applyFill="1" applyBorder="1" applyAlignment="1" applyProtection="1">
      <alignment horizontal="right" wrapText="1"/>
      <protection hidden="1"/>
    </xf>
    <xf numFmtId="0" fontId="3" fillId="0" borderId="4" xfId="1" applyNumberFormat="1" applyFont="1" applyFill="1" applyBorder="1" applyAlignment="1" applyProtection="1">
      <alignment wrapText="1"/>
      <protection hidden="1"/>
    </xf>
    <xf numFmtId="49" fontId="3" fillId="0" borderId="5" xfId="1" applyNumberFormat="1" applyFont="1" applyFill="1" applyBorder="1" applyAlignment="1" applyProtection="1">
      <alignment horizontal="center"/>
      <protection hidden="1"/>
    </xf>
    <xf numFmtId="4" fontId="3" fillId="0" borderId="19" xfId="2" applyNumberFormat="1" applyFont="1" applyFill="1" applyBorder="1" applyAlignment="1" applyProtection="1">
      <alignment horizontal="right" wrapText="1"/>
      <protection hidden="1"/>
    </xf>
    <xf numFmtId="4" fontId="3" fillId="0" borderId="5" xfId="1" applyNumberFormat="1" applyFont="1" applyFill="1" applyBorder="1" applyAlignment="1" applyProtection="1">
      <alignment horizontal="right" wrapText="1"/>
      <protection hidden="1"/>
    </xf>
    <xf numFmtId="166" fontId="3" fillId="0" borderId="5" xfId="1" applyNumberFormat="1" applyFont="1" applyFill="1" applyBorder="1" applyAlignment="1">
      <alignment wrapText="1"/>
    </xf>
    <xf numFmtId="4" fontId="3" fillId="0" borderId="20" xfId="1" applyNumberFormat="1" applyFont="1" applyFill="1" applyBorder="1" applyAlignment="1" applyProtection="1">
      <alignment horizontal="right" wrapText="1"/>
      <protection hidden="1"/>
    </xf>
    <xf numFmtId="4" fontId="3" fillId="0" borderId="8" xfId="2" applyNumberFormat="1" applyFont="1" applyFill="1" applyBorder="1" applyAlignment="1" applyProtection="1">
      <alignment horizontal="right" wrapText="1"/>
      <protection hidden="1"/>
    </xf>
    <xf numFmtId="166" fontId="3" fillId="0" borderId="12" xfId="1" applyNumberFormat="1" applyFont="1" applyFill="1" applyBorder="1" applyAlignment="1">
      <alignment wrapText="1"/>
    </xf>
    <xf numFmtId="166" fontId="5" fillId="0" borderId="7" xfId="1" applyNumberFormat="1" applyFont="1" applyFill="1" applyBorder="1" applyAlignment="1">
      <alignment wrapText="1"/>
    </xf>
    <xf numFmtId="49" fontId="3" fillId="0" borderId="11" xfId="1" applyNumberFormat="1" applyFont="1" applyFill="1" applyBorder="1" applyAlignment="1" applyProtection="1">
      <alignment horizontal="center"/>
      <protection hidden="1"/>
    </xf>
    <xf numFmtId="4" fontId="3" fillId="0" borderId="11" xfId="2" applyNumberFormat="1" applyFont="1" applyFill="1" applyBorder="1" applyAlignment="1" applyProtection="1">
      <alignment wrapText="1"/>
      <protection hidden="1"/>
    </xf>
    <xf numFmtId="4" fontId="3" fillId="0" borderId="12" xfId="1" applyNumberFormat="1" applyFont="1" applyFill="1" applyBorder="1" applyAlignment="1" applyProtection="1">
      <alignment horizontal="center" wrapText="1"/>
      <protection hidden="1"/>
    </xf>
    <xf numFmtId="4" fontId="3" fillId="0" borderId="17" xfId="1" applyNumberFormat="1" applyFont="1" applyFill="1" applyBorder="1" applyAlignment="1" applyProtection="1">
      <alignment horizontal="right" wrapText="1"/>
      <protection hidden="1"/>
    </xf>
    <xf numFmtId="0" fontId="5" fillId="0" borderId="6" xfId="1" applyNumberFormat="1" applyFont="1" applyFill="1" applyBorder="1" applyAlignment="1" applyProtection="1">
      <alignment wrapText="1"/>
      <protection hidden="1"/>
    </xf>
    <xf numFmtId="49" fontId="5" fillId="0" borderId="7" xfId="1" applyNumberFormat="1" applyFont="1" applyFill="1" applyBorder="1" applyAlignment="1" applyProtection="1">
      <alignment horizontal="center"/>
      <protection hidden="1"/>
    </xf>
    <xf numFmtId="4" fontId="5" fillId="0" borderId="7" xfId="1" applyNumberFormat="1" applyFont="1" applyFill="1" applyBorder="1" applyAlignment="1" applyProtection="1">
      <alignment horizontal="right" wrapText="1"/>
      <protection hidden="1"/>
    </xf>
    <xf numFmtId="166" fontId="5" fillId="0" borderId="7" xfId="1" applyNumberFormat="1" applyFont="1" applyFill="1" applyBorder="1"/>
    <xf numFmtId="4" fontId="5" fillId="0" borderId="10" xfId="1" applyNumberFormat="1" applyFont="1" applyFill="1" applyBorder="1" applyAlignment="1" applyProtection="1">
      <alignment horizontal="right" wrapText="1"/>
      <protection hidden="1"/>
    </xf>
    <xf numFmtId="166" fontId="3" fillId="0" borderId="7" xfId="1" applyNumberFormat="1" applyFont="1" applyFill="1" applyBorder="1" applyAlignment="1">
      <alignment horizontal="left" wrapText="1"/>
    </xf>
    <xf numFmtId="167" fontId="3" fillId="0" borderId="6" xfId="2" applyNumberFormat="1" applyFont="1" applyFill="1" applyBorder="1" applyAlignment="1" applyProtection="1">
      <alignment wrapText="1"/>
      <protection hidden="1"/>
    </xf>
    <xf numFmtId="166" fontId="5" fillId="0" borderId="7" xfId="1" applyNumberFormat="1" applyFont="1" applyFill="1" applyBorder="1" applyAlignment="1" applyProtection="1">
      <alignment wrapText="1"/>
      <protection hidden="1"/>
    </xf>
    <xf numFmtId="166" fontId="3" fillId="0" borderId="7" xfId="1" applyNumberFormat="1" applyFont="1" applyFill="1" applyBorder="1"/>
    <xf numFmtId="4" fontId="3" fillId="0" borderId="7" xfId="2" applyNumberFormat="1" applyFont="1" applyFill="1" applyBorder="1" applyAlignment="1" applyProtection="1">
      <alignment horizontal="right" wrapText="1"/>
      <protection hidden="1"/>
    </xf>
    <xf numFmtId="4" fontId="5" fillId="0" borderId="9" xfId="1" applyNumberFormat="1" applyFont="1" applyFill="1" applyBorder="1" applyAlignment="1" applyProtection="1">
      <alignment horizontal="right" wrapText="1"/>
      <protection hidden="1"/>
    </xf>
    <xf numFmtId="4" fontId="3" fillId="0" borderId="7" xfId="2" applyNumberFormat="1" applyFont="1" applyFill="1" applyBorder="1" applyAlignment="1" applyProtection="1">
      <alignment wrapText="1"/>
      <protection hidden="1"/>
    </xf>
    <xf numFmtId="166" fontId="3" fillId="0" borderId="7" xfId="1" applyNumberFormat="1" applyFont="1" applyFill="1" applyBorder="1" applyAlignment="1">
      <alignment horizontal="left" vertical="top" wrapText="1"/>
    </xf>
    <xf numFmtId="4" fontId="3" fillId="0" borderId="14" xfId="1" applyNumberFormat="1" applyFont="1" applyFill="1" applyBorder="1" applyAlignment="1" applyProtection="1">
      <alignment wrapText="1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4" fontId="5" fillId="0" borderId="0" xfId="1" applyNumberFormat="1" applyFont="1" applyFill="1" applyBorder="1" applyAlignment="1" applyProtection="1">
      <alignment horizontal="center" wrapText="1"/>
      <protection hidden="1"/>
    </xf>
    <xf numFmtId="49" fontId="8" fillId="0" borderId="0" xfId="1" applyNumberFormat="1" applyFont="1" applyFill="1" applyBorder="1" applyAlignment="1">
      <alignment horizontal="left" wrapText="1"/>
    </xf>
    <xf numFmtId="49" fontId="9" fillId="0" borderId="0" xfId="4" applyNumberFormat="1" applyFont="1" applyFill="1" applyBorder="1" applyAlignment="1" applyProtection="1">
      <alignment horizontal="left" vertical="center" wrapText="1"/>
      <protection hidden="1"/>
    </xf>
    <xf numFmtId="49" fontId="9" fillId="0" borderId="0" xfId="3" applyNumberFormat="1" applyFont="1" applyFill="1" applyBorder="1" applyAlignment="1">
      <alignment horizontal="left"/>
    </xf>
    <xf numFmtId="0" fontId="3" fillId="0" borderId="11" xfId="3" applyNumberFormat="1" applyFont="1" applyFill="1" applyBorder="1" applyAlignment="1">
      <alignment horizontal="left" wrapText="1"/>
    </xf>
    <xf numFmtId="0" fontId="3" fillId="0" borderId="12" xfId="3" applyNumberFormat="1" applyFont="1" applyFill="1" applyBorder="1" applyAlignment="1">
      <alignment horizontal="left" wrapText="1"/>
    </xf>
    <xf numFmtId="4" fontId="3" fillId="0" borderId="11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2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4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3" fillId="0" borderId="21" xfId="1" applyNumberFormat="1" applyFont="1" applyFill="1" applyBorder="1" applyAlignment="1" applyProtection="1">
      <alignment horizontal="left" vertical="center" wrapText="1"/>
      <protection hidden="1"/>
    </xf>
    <xf numFmtId="49" fontId="3" fillId="0" borderId="11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12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1" xfId="2" applyNumberFormat="1" applyFont="1" applyFill="1" applyBorder="1" applyAlignment="1" applyProtection="1">
      <alignment horizontal="center" vertical="center" wrapText="1"/>
      <protection hidden="1"/>
    </xf>
    <xf numFmtId="4" fontId="3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5" fillId="0" borderId="0" xfId="1" applyNumberFormat="1" applyFont="1" applyFill="1" applyBorder="1" applyAlignment="1">
      <alignment horizontal="center" wrapText="1"/>
    </xf>
    <xf numFmtId="0" fontId="9" fillId="0" borderId="0" xfId="5" applyNumberFormat="1" applyFont="1" applyFill="1" applyAlignment="1" applyProtection="1">
      <alignment horizontal="left" wrapText="1"/>
      <protection hidden="1"/>
    </xf>
    <xf numFmtId="0" fontId="8" fillId="0" borderId="0" xfId="1" applyNumberFormat="1" applyFont="1" applyFill="1" applyBorder="1" applyAlignment="1">
      <alignment horizontal="left" wrapText="1"/>
    </xf>
    <xf numFmtId="49" fontId="9" fillId="0" borderId="0" xfId="1" applyNumberFormat="1" applyFont="1" applyFill="1" applyBorder="1" applyAlignment="1">
      <alignment horizontal="left" wrapText="1"/>
    </xf>
    <xf numFmtId="49" fontId="9" fillId="0" borderId="0" xfId="1" applyNumberFormat="1" applyFont="1" applyFill="1" applyBorder="1" applyAlignment="1">
      <alignment horizontal="left"/>
    </xf>
    <xf numFmtId="0" fontId="9" fillId="0" borderId="0" xfId="1" applyNumberFormat="1" applyFont="1" applyFill="1" applyBorder="1" applyAlignment="1">
      <alignment horizontal="left"/>
    </xf>
  </cellXfs>
  <cellStyles count="207">
    <cellStyle name="Обычный" xfId="0" builtinId="0"/>
    <cellStyle name="Обычный 12" xfId="3"/>
    <cellStyle name="Обычный 2" xfId="5"/>
    <cellStyle name="Обычный 2 10" xfId="6"/>
    <cellStyle name="Обычный 2 10 2" xfId="7"/>
    <cellStyle name="Обычный 2 10 2 2" xfId="8"/>
    <cellStyle name="Обычный 2 10 3" xfId="4"/>
    <cellStyle name="Обычный 2 11" xfId="9"/>
    <cellStyle name="Обычный 2 11 2" xfId="10"/>
    <cellStyle name="Обычный 2 12" xfId="11"/>
    <cellStyle name="Обычный 2 12 2" xfId="12"/>
    <cellStyle name="Обычный 2 12 2 2" xfId="13"/>
    <cellStyle name="Обычный 2 12 3" xfId="14"/>
    <cellStyle name="Обычный 2 13" xfId="15"/>
    <cellStyle name="Обычный 2 13 2" xfId="16"/>
    <cellStyle name="Обычный 2 14" xfId="17"/>
    <cellStyle name="Обычный 2 14 2" xfId="18"/>
    <cellStyle name="Обычный 2 14 2 2" xfId="19"/>
    <cellStyle name="Обычный 2 14 3" xfId="20"/>
    <cellStyle name="Обычный 2 14 4" xfId="21"/>
    <cellStyle name="Обычный 2 15" xfId="22"/>
    <cellStyle name="Обычный 2 15 2" xfId="23"/>
    <cellStyle name="Обычный 2 15 2 2" xfId="24"/>
    <cellStyle name="Обычный 2 15 2 3" xfId="25"/>
    <cellStyle name="Обычный 2 15 3" xfId="26"/>
    <cellStyle name="Обычный 2 16" xfId="27"/>
    <cellStyle name="Обычный 2 16 2" xfId="28"/>
    <cellStyle name="Обычный 2 17" xfId="29"/>
    <cellStyle name="Обычный 2 17 2" xfId="30"/>
    <cellStyle name="Обычный 2 17 2 2" xfId="31"/>
    <cellStyle name="Обычный 2 17 3" xfId="32"/>
    <cellStyle name="Обычный 2 17 4" xfId="33"/>
    <cellStyle name="Обычный 2 17 5" xfId="34"/>
    <cellStyle name="Обычный 2 17 6" xfId="35"/>
    <cellStyle name="Обычный 2 17 7" xfId="36"/>
    <cellStyle name="Обычный 2 18" xfId="37"/>
    <cellStyle name="Обычный 2 18 2" xfId="38"/>
    <cellStyle name="Обычный 2 18 2 2" xfId="39"/>
    <cellStyle name="Обычный 2 18 3" xfId="40"/>
    <cellStyle name="Обычный 2 19" xfId="41"/>
    <cellStyle name="Обычный 2 19 2" xfId="42"/>
    <cellStyle name="Обычный 2 19 2 2" xfId="43"/>
    <cellStyle name="Обычный 2 19 3" xfId="44"/>
    <cellStyle name="Обычный 2 19 3 2" xfId="45"/>
    <cellStyle name="Обычный 2 19 4" xfId="46"/>
    <cellStyle name="Обычный 2 19 5" xfId="47"/>
    <cellStyle name="Обычный 2 19 6" xfId="48"/>
    <cellStyle name="Обычный 2 19 7" xfId="49"/>
    <cellStyle name="Обычный 2 19 8" xfId="50"/>
    <cellStyle name="Обычный 2 2" xfId="51"/>
    <cellStyle name="Обычный 2 2 2" xfId="52"/>
    <cellStyle name="Обычный 2 2 2 2" xfId="53"/>
    <cellStyle name="Обычный 2 2 3" xfId="54"/>
    <cellStyle name="Обычный 2 20" xfId="55"/>
    <cellStyle name="Обычный 2 20 2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3" xfId="67"/>
    <cellStyle name="Обычный 2 23 4" xfId="68"/>
    <cellStyle name="Обычный 2 23 5" xfId="69"/>
    <cellStyle name="Обычный 2 23 6" xfId="70"/>
    <cellStyle name="Обычный 2 24" xfId="71"/>
    <cellStyle name="Обычный 2 24 2" xfId="72"/>
    <cellStyle name="Обычный 2 24 3" xfId="73"/>
    <cellStyle name="Обычный 2 24 4" xfId="74"/>
    <cellStyle name="Обычный 2 24 5" xfId="75"/>
    <cellStyle name="Обычный 2 25" xfId="76"/>
    <cellStyle name="Обычный 2 25 2" xfId="77"/>
    <cellStyle name="Обычный 2 25 2 2" xfId="78"/>
    <cellStyle name="Обычный 2 25 3" xfId="79"/>
    <cellStyle name="Обычный 2 26" xfId="80"/>
    <cellStyle name="Обычный 2 26 2" xfId="81"/>
    <cellStyle name="Обычный 2 27" xfId="82"/>
    <cellStyle name="Обычный 2 27 2" xfId="83"/>
    <cellStyle name="Обычный 2 28" xfId="84"/>
    <cellStyle name="Обычный 2 28 2" xfId="85"/>
    <cellStyle name="Обычный 2 29" xfId="86"/>
    <cellStyle name="Обычный 2 29 2" xfId="87"/>
    <cellStyle name="Обычный 2 29 2 2" xfId="88"/>
    <cellStyle name="Обычный 2 3" xfId="89"/>
    <cellStyle name="Обычный 2 3 2" xfId="90"/>
    <cellStyle name="Обычный 2 3 2 2" xfId="91"/>
    <cellStyle name="Обычный 2 3 3" xfId="92"/>
    <cellStyle name="Обычный 2 30" xfId="93"/>
    <cellStyle name="Обычный 2 31" xfId="94"/>
    <cellStyle name="Обычный 2 32" xfId="95"/>
    <cellStyle name="Обычный 2 33" xfId="96"/>
    <cellStyle name="Обычный 2 34" xfId="97"/>
    <cellStyle name="Обычный 2 35" xfId="98"/>
    <cellStyle name="Обычный 2 36" xfId="99"/>
    <cellStyle name="Обычный 2 37" xfId="100"/>
    <cellStyle name="Обычный 2 38" xfId="101"/>
    <cellStyle name="Обычный 2 39" xfId="102"/>
    <cellStyle name="Обычный 2 4" xfId="103"/>
    <cellStyle name="Обычный 2 4 2" xfId="104"/>
    <cellStyle name="Обычный 2 4 2 2" xfId="105"/>
    <cellStyle name="Обычный 2 4 3" xfId="106"/>
    <cellStyle name="Обычный 2 5" xfId="107"/>
    <cellStyle name="Обычный 2 5 2" xfId="108"/>
    <cellStyle name="Обычный 2 5 2 2" xfId="109"/>
    <cellStyle name="Обычный 2 5 3" xfId="110"/>
    <cellStyle name="Обычный 2 6" xfId="111"/>
    <cellStyle name="Обычный 2 6 2" xfId="112"/>
    <cellStyle name="Обычный 2 6 2 2" xfId="113"/>
    <cellStyle name="Обычный 2 6 3" xfId="114"/>
    <cellStyle name="Обычный 2 7" xfId="115"/>
    <cellStyle name="Обычный 2 7 2" xfId="116"/>
    <cellStyle name="Обычный 2 7 2 2" xfId="117"/>
    <cellStyle name="Обычный 2 7 3" xfId="118"/>
    <cellStyle name="Обычный 2 8" xfId="119"/>
    <cellStyle name="Обычный 2 8 2" xfId="120"/>
    <cellStyle name="Обычный 2 9" xfId="121"/>
    <cellStyle name="Обычный 2 9 2" xfId="122"/>
    <cellStyle name="Обычный 3" xfId="123"/>
    <cellStyle name="Обычный 3 10" xfId="124"/>
    <cellStyle name="Обычный 3 11" xfId="125"/>
    <cellStyle name="Обычный 3 2" xfId="126"/>
    <cellStyle name="Обычный 3 2 2" xfId="127"/>
    <cellStyle name="Обычный 3 2 3" xfId="128"/>
    <cellStyle name="Обычный 3 2 4" xfId="129"/>
    <cellStyle name="Обычный 3 2 5" xfId="130"/>
    <cellStyle name="Обычный 3 2 6" xfId="131"/>
    <cellStyle name="Обычный 3 2 7" xfId="132"/>
    <cellStyle name="Обычный 3 2 8" xfId="133"/>
    <cellStyle name="Обычный 3 2 9" xfId="134"/>
    <cellStyle name="Обычный 3 3" xfId="135"/>
    <cellStyle name="Обычный 3 3 2" xfId="136"/>
    <cellStyle name="Обычный 3 3 3" xfId="137"/>
    <cellStyle name="Обычный 3 3 4" xfId="138"/>
    <cellStyle name="Обычный 3 3 5" xfId="139"/>
    <cellStyle name="Обычный 3 4" xfId="140"/>
    <cellStyle name="Обычный 3 4 2" xfId="141"/>
    <cellStyle name="Обычный 3 4 3" xfId="142"/>
    <cellStyle name="Обычный 3 4 4" xfId="143"/>
    <cellStyle name="Обычный 3 4 5" xfId="144"/>
    <cellStyle name="Обычный 3 5" xfId="145"/>
    <cellStyle name="Обычный 3 5 2" xfId="146"/>
    <cellStyle name="Обычный 3 5 2 2" xfId="147"/>
    <cellStyle name="Обычный 3 5 3" xfId="148"/>
    <cellStyle name="Обычный 3 5 4" xfId="149"/>
    <cellStyle name="Обычный 3 5 5" xfId="150"/>
    <cellStyle name="Обычный 3 6" xfId="151"/>
    <cellStyle name="Обычный 3 7" xfId="152"/>
    <cellStyle name="Обычный 3 8" xfId="153"/>
    <cellStyle name="Обычный 3 9" xfId="154"/>
    <cellStyle name="Обычный 4" xfId="155"/>
    <cellStyle name="Обычный 4 2" xfId="156"/>
    <cellStyle name="Обычный 4 2 2" xfId="157"/>
    <cellStyle name="Обычный 4 2 3" xfId="158"/>
    <cellStyle name="Обычный 4 2 4" xfId="159"/>
    <cellStyle name="Обычный 4 2 5" xfId="160"/>
    <cellStyle name="Обычный 4 3" xfId="161"/>
    <cellStyle name="Обычный 4 4" xfId="162"/>
    <cellStyle name="Обычный 4 5" xfId="163"/>
    <cellStyle name="Обычный 4 6" xfId="164"/>
    <cellStyle name="Обычный 5" xfId="165"/>
    <cellStyle name="Обычный 5 2" xfId="166"/>
    <cellStyle name="Обычный 5 3" xfId="167"/>
    <cellStyle name="Обычный 5 4" xfId="168"/>
    <cellStyle name="Обычный 5 5" xfId="169"/>
    <cellStyle name="Обычный 6" xfId="170"/>
    <cellStyle name="Обычный 6 2" xfId="171"/>
    <cellStyle name="Обычный 6 3" xfId="172"/>
    <cellStyle name="Обычный 6 4" xfId="173"/>
    <cellStyle name="Обычный 6 5" xfId="174"/>
    <cellStyle name="Обычный 7" xfId="175"/>
    <cellStyle name="Обычный 7 2" xfId="176"/>
    <cellStyle name="Обычный 7 3" xfId="177"/>
    <cellStyle name="Обычный 7 3 2" xfId="178"/>
    <cellStyle name="Обычный 7 3 3" xfId="179"/>
    <cellStyle name="Обычный 7 4" xfId="180"/>
    <cellStyle name="Обычный 7 5" xfId="181"/>
    <cellStyle name="Обычный 7 6" xfId="182"/>
    <cellStyle name="Обычный 7 7" xfId="183"/>
    <cellStyle name="Обычный 7 8" xfId="184"/>
    <cellStyle name="Обычный 8" xfId="185"/>
    <cellStyle name="Обычный 8 2" xfId="186"/>
    <cellStyle name="Обычный 8 2 2" xfId="187"/>
    <cellStyle name="Обычный 8 2 3" xfId="188"/>
    <cellStyle name="Обычный 8 2 4" xfId="189"/>
    <cellStyle name="Обычный 8 2 5" xfId="190"/>
    <cellStyle name="Обычный 8 2 6" xfId="191"/>
    <cellStyle name="Обычный 8 2 7" xfId="192"/>
    <cellStyle name="Обычный 8 3" xfId="193"/>
    <cellStyle name="Обычный 8 3 2" xfId="194"/>
    <cellStyle name="Обычный 8 3 2 2" xfId="195"/>
    <cellStyle name="Обычный 8 4" xfId="196"/>
    <cellStyle name="Обычный 8 5" xfId="197"/>
    <cellStyle name="Обычный 8 6" xfId="198"/>
    <cellStyle name="Обычный 8 7" xfId="199"/>
    <cellStyle name="Обычный 9" xfId="200"/>
    <cellStyle name="Обычный_tmp 2" xfId="2"/>
    <cellStyle name="Обычный_tmp_Уточнения 1 квартал 2009" xfId="1"/>
    <cellStyle name="Финансовый 2" xfId="201"/>
    <cellStyle name="Финансовый 2 2" xfId="202"/>
    <cellStyle name="Финансовый 2 3" xfId="203"/>
    <cellStyle name="Финансовый 2 4" xfId="204"/>
    <cellStyle name="Финансовый 2 5" xfId="205"/>
    <cellStyle name="Финансовый 2 6" xfId="2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view="pageBreakPreview" topLeftCell="A67" zoomScale="90" zoomScaleNormal="100" zoomScaleSheetLayoutView="90" workbookViewId="0">
      <selection activeCell="H78" sqref="H78"/>
    </sheetView>
  </sheetViews>
  <sheetFormatPr defaultColWidth="9.140625" defaultRowHeight="15"/>
  <cols>
    <col min="1" max="1" width="50.28515625" style="7" customWidth="1"/>
    <col min="2" max="2" width="9.85546875" style="7" customWidth="1"/>
    <col min="3" max="3" width="9.7109375" style="7" customWidth="1"/>
    <col min="4" max="4" width="16.42578125" style="2" customWidth="1"/>
    <col min="5" max="5" width="12.5703125" style="3" customWidth="1"/>
    <col min="6" max="6" width="15.7109375" style="3" customWidth="1"/>
    <col min="7" max="7" width="92.140625" style="7" customWidth="1"/>
    <col min="8" max="8" width="13.140625" style="3" customWidth="1"/>
    <col min="9" max="9" width="14.85546875" style="8" customWidth="1"/>
    <col min="10" max="16384" width="9.140625" style="5"/>
  </cols>
  <sheetData>
    <row r="1" spans="1:9" ht="17.25" customHeight="1">
      <c r="A1" s="1"/>
      <c r="B1" s="1"/>
      <c r="C1" s="1"/>
      <c r="G1" s="1"/>
      <c r="H1" s="4"/>
      <c r="I1" s="4" t="s">
        <v>79</v>
      </c>
    </row>
    <row r="2" spans="1:9">
      <c r="A2" s="6"/>
      <c r="B2" s="6"/>
      <c r="C2" s="6"/>
    </row>
    <row r="3" spans="1:9" ht="16.5">
      <c r="A3" s="101" t="s">
        <v>81</v>
      </c>
      <c r="B3" s="101"/>
      <c r="C3" s="101"/>
      <c r="D3" s="101"/>
      <c r="E3" s="101"/>
      <c r="F3" s="101"/>
      <c r="G3" s="101"/>
      <c r="H3" s="101"/>
      <c r="I3" s="101"/>
    </row>
    <row r="4" spans="1:9" ht="24.75" customHeight="1">
      <c r="A4" s="9"/>
      <c r="B4" s="9"/>
      <c r="C4" s="9"/>
      <c r="H4" s="4"/>
      <c r="I4" s="50" t="s">
        <v>0</v>
      </c>
    </row>
    <row r="5" spans="1:9" ht="23.25" customHeight="1" thickBot="1">
      <c r="A5" s="9"/>
      <c r="B5" s="9"/>
      <c r="C5" s="9"/>
      <c r="H5" s="4"/>
      <c r="I5" s="4"/>
    </row>
    <row r="6" spans="1:9" ht="100.5" thickBot="1">
      <c r="A6" s="10" t="s">
        <v>1</v>
      </c>
      <c r="B6" s="102" t="s">
        <v>2</v>
      </c>
      <c r="C6" s="102"/>
      <c r="D6" s="11" t="s">
        <v>92</v>
      </c>
      <c r="E6" s="12" t="s">
        <v>3</v>
      </c>
      <c r="F6" s="12" t="s">
        <v>82</v>
      </c>
      <c r="G6" s="13" t="s">
        <v>4</v>
      </c>
      <c r="H6" s="14" t="s">
        <v>5</v>
      </c>
      <c r="I6" s="15" t="s">
        <v>6</v>
      </c>
    </row>
    <row r="7" spans="1:9" ht="15.75" thickBot="1">
      <c r="A7" s="16">
        <v>1</v>
      </c>
      <c r="B7" s="17">
        <v>2</v>
      </c>
      <c r="C7" s="17">
        <v>3</v>
      </c>
      <c r="D7" s="18">
        <v>4</v>
      </c>
      <c r="E7" s="18">
        <v>5</v>
      </c>
      <c r="F7" s="18">
        <v>6</v>
      </c>
      <c r="G7" s="17">
        <v>7</v>
      </c>
      <c r="H7" s="18">
        <v>8</v>
      </c>
      <c r="I7" s="19">
        <v>9</v>
      </c>
    </row>
    <row r="8" spans="1:9" ht="27.75" customHeight="1" thickBot="1">
      <c r="A8" s="69" t="s">
        <v>7</v>
      </c>
      <c r="B8" s="70" t="s">
        <v>8</v>
      </c>
      <c r="C8" s="70" t="s">
        <v>9</v>
      </c>
      <c r="D8" s="71">
        <f>SUM(D9:D16)</f>
        <v>390626.98</v>
      </c>
      <c r="E8" s="71">
        <f>SUM(E9:E16)</f>
        <v>8032.18</v>
      </c>
      <c r="F8" s="71">
        <f>SUM(F9:F16)</f>
        <v>398659.16000000003</v>
      </c>
      <c r="G8" s="72"/>
      <c r="H8" s="71">
        <f>SUM(H9:H16)</f>
        <v>5604.67</v>
      </c>
      <c r="I8" s="73">
        <f>SUM(I9:I16)</f>
        <v>2427.5099999999998</v>
      </c>
    </row>
    <row r="9" spans="1:9" ht="76.5" customHeight="1">
      <c r="A9" s="74" t="s">
        <v>10</v>
      </c>
      <c r="B9" s="75" t="s">
        <v>8</v>
      </c>
      <c r="C9" s="75" t="s">
        <v>11</v>
      </c>
      <c r="D9" s="76">
        <v>5727</v>
      </c>
      <c r="E9" s="77">
        <f t="shared" ref="E9:E44" si="0">H9+I9</f>
        <v>1411.06</v>
      </c>
      <c r="F9" s="77">
        <f>D9+E9</f>
        <v>7138.0599999999995</v>
      </c>
      <c r="G9" s="78" t="s">
        <v>119</v>
      </c>
      <c r="H9" s="77">
        <f>216+12.07</f>
        <v>228.07</v>
      </c>
      <c r="I9" s="79">
        <f>1183-0.01</f>
        <v>1182.99</v>
      </c>
    </row>
    <row r="10" spans="1:9" ht="61.5" customHeight="1">
      <c r="A10" s="20" t="s">
        <v>12</v>
      </c>
      <c r="B10" s="21" t="s">
        <v>8</v>
      </c>
      <c r="C10" s="21" t="s">
        <v>13</v>
      </c>
      <c r="D10" s="80">
        <v>19427</v>
      </c>
      <c r="E10" s="22">
        <f>H10+I10</f>
        <v>433.09000000000003</v>
      </c>
      <c r="F10" s="22">
        <f>D10+E10</f>
        <v>19860.09</v>
      </c>
      <c r="G10" s="38" t="s">
        <v>112</v>
      </c>
      <c r="H10" s="22">
        <f>326+107.09</f>
        <v>433.09000000000003</v>
      </c>
      <c r="I10" s="53">
        <v>0</v>
      </c>
    </row>
    <row r="11" spans="1:9" ht="60.75" customHeight="1">
      <c r="A11" s="20" t="s">
        <v>14</v>
      </c>
      <c r="B11" s="21" t="s">
        <v>8</v>
      </c>
      <c r="C11" s="21" t="s">
        <v>15</v>
      </c>
      <c r="D11" s="80">
        <v>148742</v>
      </c>
      <c r="E11" s="22">
        <f>H11+I11</f>
        <v>1395.06</v>
      </c>
      <c r="F11" s="22">
        <f t="shared" ref="F11:F16" si="1">D11+E11</f>
        <v>150137.06</v>
      </c>
      <c r="G11" s="81" t="s">
        <v>117</v>
      </c>
      <c r="H11" s="22">
        <f>1395.06</f>
        <v>1395.06</v>
      </c>
      <c r="I11" s="53"/>
    </row>
    <row r="12" spans="1:9" ht="24" customHeight="1">
      <c r="A12" s="20" t="s">
        <v>16</v>
      </c>
      <c r="B12" s="21" t="s">
        <v>8</v>
      </c>
      <c r="C12" s="21" t="s">
        <v>17</v>
      </c>
      <c r="D12" s="80">
        <v>6.2</v>
      </c>
      <c r="E12" s="22">
        <f t="shared" si="0"/>
        <v>0</v>
      </c>
      <c r="F12" s="22">
        <f t="shared" si="1"/>
        <v>6.2</v>
      </c>
      <c r="G12" s="39"/>
      <c r="H12" s="22"/>
      <c r="I12" s="53"/>
    </row>
    <row r="13" spans="1:9" ht="92.25" customHeight="1">
      <c r="A13" s="20" t="s">
        <v>18</v>
      </c>
      <c r="B13" s="21" t="s">
        <v>8</v>
      </c>
      <c r="C13" s="21" t="s">
        <v>19</v>
      </c>
      <c r="D13" s="80">
        <v>53932</v>
      </c>
      <c r="E13" s="22">
        <f t="shared" si="0"/>
        <v>2507.54</v>
      </c>
      <c r="F13" s="22">
        <f t="shared" si="1"/>
        <v>56439.54</v>
      </c>
      <c r="G13" s="38" t="s">
        <v>118</v>
      </c>
      <c r="H13" s="22">
        <f>600+256.9+185+147.64</f>
        <v>1189.54</v>
      </c>
      <c r="I13" s="53">
        <f>948+370</f>
        <v>1318</v>
      </c>
    </row>
    <row r="14" spans="1:9" ht="21" customHeight="1">
      <c r="A14" s="20" t="s">
        <v>20</v>
      </c>
      <c r="B14" s="21" t="s">
        <v>8</v>
      </c>
      <c r="C14" s="21" t="s">
        <v>21</v>
      </c>
      <c r="D14" s="80">
        <v>0</v>
      </c>
      <c r="E14" s="22">
        <f t="shared" si="0"/>
        <v>0</v>
      </c>
      <c r="F14" s="22">
        <f t="shared" si="1"/>
        <v>0</v>
      </c>
      <c r="G14" s="82"/>
      <c r="H14" s="22"/>
      <c r="I14" s="53"/>
    </row>
    <row r="15" spans="1:9" ht="30.75" customHeight="1">
      <c r="A15" s="20" t="s">
        <v>22</v>
      </c>
      <c r="B15" s="21" t="s">
        <v>8</v>
      </c>
      <c r="C15" s="21" t="s">
        <v>23</v>
      </c>
      <c r="D15" s="80">
        <f>1639.9</f>
        <v>1639.9</v>
      </c>
      <c r="E15" s="22">
        <f t="shared" si="0"/>
        <v>-1000</v>
      </c>
      <c r="F15" s="22">
        <f t="shared" si="1"/>
        <v>639.90000000000009</v>
      </c>
      <c r="G15" s="38" t="s">
        <v>94</v>
      </c>
      <c r="H15" s="22"/>
      <c r="I15" s="53">
        <f>-1000</f>
        <v>-1000</v>
      </c>
    </row>
    <row r="16" spans="1:9" ht="233.25" customHeight="1">
      <c r="A16" s="41" t="s">
        <v>24</v>
      </c>
      <c r="B16" s="83" t="s">
        <v>8</v>
      </c>
      <c r="C16" s="83" t="s">
        <v>25</v>
      </c>
      <c r="D16" s="84">
        <v>161152.88</v>
      </c>
      <c r="E16" s="57">
        <f t="shared" si="0"/>
        <v>3285.43</v>
      </c>
      <c r="F16" s="57">
        <f t="shared" si="1"/>
        <v>164438.31</v>
      </c>
      <c r="G16" s="62" t="s">
        <v>131</v>
      </c>
      <c r="H16" s="85">
        <f>407.01+1249.1-208.6+506.34+15.26+389.8</f>
        <v>2358.91</v>
      </c>
      <c r="I16" s="86">
        <f>-130+1698.62+346.9-989</f>
        <v>926.52</v>
      </c>
    </row>
    <row r="17" spans="1:9" ht="53.25" customHeight="1">
      <c r="A17" s="87" t="s">
        <v>26</v>
      </c>
      <c r="B17" s="88" t="s">
        <v>13</v>
      </c>
      <c r="C17" s="88" t="s">
        <v>9</v>
      </c>
      <c r="D17" s="89">
        <f>SUM(D18:D21)</f>
        <v>12875.699999999999</v>
      </c>
      <c r="E17" s="89">
        <f>SUM(E18:E21)</f>
        <v>507.98</v>
      </c>
      <c r="F17" s="89">
        <f>SUM(F18:F21)</f>
        <v>13383.68</v>
      </c>
      <c r="G17" s="90"/>
      <c r="H17" s="89">
        <f>SUM(H18:H21)</f>
        <v>0</v>
      </c>
      <c r="I17" s="91">
        <f>SUM(I18:I21)</f>
        <v>507.98</v>
      </c>
    </row>
    <row r="18" spans="1:9" ht="23.25" customHeight="1">
      <c r="A18" s="20" t="s">
        <v>27</v>
      </c>
      <c r="B18" s="21" t="s">
        <v>13</v>
      </c>
      <c r="C18" s="21" t="s">
        <v>15</v>
      </c>
      <c r="D18" s="80">
        <v>5268.3</v>
      </c>
      <c r="E18" s="22">
        <f t="shared" si="0"/>
        <v>0</v>
      </c>
      <c r="F18" s="22">
        <f>E18+D18</f>
        <v>5268.3</v>
      </c>
      <c r="G18" s="92"/>
      <c r="H18" s="22"/>
      <c r="I18" s="53"/>
    </row>
    <row r="19" spans="1:9" ht="204.75" customHeight="1">
      <c r="A19" s="20" t="s">
        <v>28</v>
      </c>
      <c r="B19" s="21" t="s">
        <v>13</v>
      </c>
      <c r="C19" s="21" t="s">
        <v>29</v>
      </c>
      <c r="D19" s="80">
        <f>3000.5</f>
        <v>3000.5</v>
      </c>
      <c r="E19" s="22">
        <f t="shared" si="0"/>
        <v>855.72</v>
      </c>
      <c r="F19" s="22">
        <f>E19+D19</f>
        <v>3856.2200000000003</v>
      </c>
      <c r="G19" s="38" t="s">
        <v>95</v>
      </c>
      <c r="H19" s="22"/>
      <c r="I19" s="53">
        <f>-117.34-26.94+1000</f>
        <v>855.72</v>
      </c>
    </row>
    <row r="20" spans="1:9" ht="79.5" customHeight="1">
      <c r="A20" s="20" t="s">
        <v>30</v>
      </c>
      <c r="B20" s="21" t="s">
        <v>13</v>
      </c>
      <c r="C20" s="21" t="s">
        <v>31</v>
      </c>
      <c r="D20" s="80">
        <v>348</v>
      </c>
      <c r="E20" s="22">
        <f t="shared" si="0"/>
        <v>-233.3</v>
      </c>
      <c r="F20" s="22">
        <f t="shared" ref="F20:F29" si="2">E20+D20</f>
        <v>114.69999999999999</v>
      </c>
      <c r="G20" s="38" t="s">
        <v>96</v>
      </c>
      <c r="H20" s="22"/>
      <c r="I20" s="53">
        <f>-233.3</f>
        <v>-233.3</v>
      </c>
    </row>
    <row r="21" spans="1:9" ht="168.75" customHeight="1">
      <c r="A21" s="93" t="s">
        <v>32</v>
      </c>
      <c r="B21" s="21" t="s">
        <v>13</v>
      </c>
      <c r="C21" s="21" t="s">
        <v>33</v>
      </c>
      <c r="D21" s="80">
        <v>4258.8999999999996</v>
      </c>
      <c r="E21" s="22">
        <f t="shared" si="0"/>
        <v>-114.44000000000004</v>
      </c>
      <c r="F21" s="22">
        <f t="shared" si="2"/>
        <v>4144.46</v>
      </c>
      <c r="G21" s="38" t="s">
        <v>97</v>
      </c>
      <c r="H21" s="22"/>
      <c r="I21" s="53">
        <f>295.2-11.73-198-131.33-68.58</f>
        <v>-114.44000000000004</v>
      </c>
    </row>
    <row r="22" spans="1:9" ht="24" customHeight="1">
      <c r="A22" s="87" t="s">
        <v>34</v>
      </c>
      <c r="B22" s="88" t="s">
        <v>15</v>
      </c>
      <c r="C22" s="88" t="s">
        <v>9</v>
      </c>
      <c r="D22" s="89">
        <f>SUM(D23:D29)</f>
        <v>193263.96000000002</v>
      </c>
      <c r="E22" s="89">
        <f>SUM(E23:E29)</f>
        <v>16342.659999999998</v>
      </c>
      <c r="F22" s="89">
        <f>SUM(F23:F29)</f>
        <v>209606.62</v>
      </c>
      <c r="G22" s="94"/>
      <c r="H22" s="89">
        <f>SUM(H23:H29)</f>
        <v>17129.650000000001</v>
      </c>
      <c r="I22" s="91">
        <f>SUM(I23:I29)</f>
        <v>-786.99</v>
      </c>
    </row>
    <row r="23" spans="1:9" ht="64.5" customHeight="1">
      <c r="A23" s="20" t="s">
        <v>35</v>
      </c>
      <c r="B23" s="21" t="s">
        <v>15</v>
      </c>
      <c r="C23" s="21" t="s">
        <v>8</v>
      </c>
      <c r="D23" s="80">
        <v>3623.9</v>
      </c>
      <c r="E23" s="22">
        <f t="shared" si="0"/>
        <v>1516</v>
      </c>
      <c r="F23" s="22">
        <f t="shared" si="2"/>
        <v>5139.8999999999996</v>
      </c>
      <c r="G23" s="39" t="s">
        <v>113</v>
      </c>
      <c r="H23" s="22">
        <f>1418.4+96.59</f>
        <v>1514.99</v>
      </c>
      <c r="I23" s="53">
        <v>1.01</v>
      </c>
    </row>
    <row r="24" spans="1:9" ht="35.25" customHeight="1">
      <c r="A24" s="20" t="s">
        <v>36</v>
      </c>
      <c r="B24" s="21" t="s">
        <v>15</v>
      </c>
      <c r="C24" s="21" t="s">
        <v>17</v>
      </c>
      <c r="D24" s="80">
        <v>1238.4000000000001</v>
      </c>
      <c r="E24" s="22">
        <f t="shared" si="0"/>
        <v>461.2</v>
      </c>
      <c r="F24" s="22">
        <f t="shared" si="2"/>
        <v>1699.6000000000001</v>
      </c>
      <c r="G24" s="38" t="s">
        <v>98</v>
      </c>
      <c r="H24" s="22">
        <v>461.2</v>
      </c>
      <c r="I24" s="53"/>
    </row>
    <row r="25" spans="1:9" ht="60" customHeight="1">
      <c r="A25" s="20" t="s">
        <v>80</v>
      </c>
      <c r="B25" s="21" t="s">
        <v>15</v>
      </c>
      <c r="C25" s="21" t="s">
        <v>21</v>
      </c>
      <c r="D25" s="80">
        <v>889</v>
      </c>
      <c r="E25" s="22">
        <f t="shared" si="0"/>
        <v>-557.58000000000004</v>
      </c>
      <c r="F25" s="22">
        <f t="shared" si="2"/>
        <v>331.41999999999996</v>
      </c>
      <c r="G25" s="38" t="s">
        <v>99</v>
      </c>
      <c r="H25" s="22"/>
      <c r="I25" s="53">
        <f>-448.18-109.4</f>
        <v>-557.58000000000004</v>
      </c>
    </row>
    <row r="26" spans="1:9" ht="19.5" customHeight="1">
      <c r="A26" s="20" t="s">
        <v>37</v>
      </c>
      <c r="B26" s="21" t="s">
        <v>15</v>
      </c>
      <c r="C26" s="21" t="s">
        <v>38</v>
      </c>
      <c r="D26" s="80">
        <v>37296</v>
      </c>
      <c r="E26" s="22">
        <f t="shared" si="0"/>
        <v>0</v>
      </c>
      <c r="F26" s="22">
        <f t="shared" si="2"/>
        <v>37296</v>
      </c>
      <c r="G26" s="38"/>
      <c r="H26" s="22"/>
      <c r="I26" s="53"/>
    </row>
    <row r="27" spans="1:9" ht="66" customHeight="1">
      <c r="A27" s="20" t="s">
        <v>39</v>
      </c>
      <c r="B27" s="21" t="s">
        <v>15</v>
      </c>
      <c r="C27" s="21" t="s">
        <v>29</v>
      </c>
      <c r="D27" s="80">
        <v>130494.57</v>
      </c>
      <c r="E27" s="22">
        <f t="shared" si="0"/>
        <v>11609.96</v>
      </c>
      <c r="F27" s="22">
        <f t="shared" si="2"/>
        <v>142104.53</v>
      </c>
      <c r="G27" s="38" t="s">
        <v>120</v>
      </c>
      <c r="H27" s="22">
        <f>11603.56+6.4</f>
        <v>11609.96</v>
      </c>
      <c r="I27" s="53"/>
    </row>
    <row r="28" spans="1:9" ht="64.5" customHeight="1">
      <c r="A28" s="20" t="s">
        <v>40</v>
      </c>
      <c r="B28" s="21" t="s">
        <v>15</v>
      </c>
      <c r="C28" s="21" t="s">
        <v>31</v>
      </c>
      <c r="D28" s="80">
        <v>5062.7</v>
      </c>
      <c r="E28" s="22">
        <f t="shared" si="0"/>
        <v>-5.59</v>
      </c>
      <c r="F28" s="22">
        <f t="shared" si="2"/>
        <v>5057.1099999999997</v>
      </c>
      <c r="G28" s="38" t="s">
        <v>100</v>
      </c>
      <c r="H28" s="22"/>
      <c r="I28" s="53">
        <f>-5.59</f>
        <v>-5.59</v>
      </c>
    </row>
    <row r="29" spans="1:9" ht="156" customHeight="1">
      <c r="A29" s="20" t="s">
        <v>41</v>
      </c>
      <c r="B29" s="21" t="s">
        <v>15</v>
      </c>
      <c r="C29" s="21">
        <v>12</v>
      </c>
      <c r="D29" s="80">
        <v>14659.39</v>
      </c>
      <c r="E29" s="22">
        <f>H29+I29</f>
        <v>3318.67</v>
      </c>
      <c r="F29" s="22">
        <f t="shared" si="2"/>
        <v>17978.059999999998</v>
      </c>
      <c r="G29" s="39" t="s">
        <v>101</v>
      </c>
      <c r="H29" s="22">
        <f>3543.5</f>
        <v>3543.5</v>
      </c>
      <c r="I29" s="53">
        <f>186.5-411.33</f>
        <v>-224.82999999999998</v>
      </c>
    </row>
    <row r="30" spans="1:9" ht="24.75" customHeight="1">
      <c r="A30" s="87" t="s">
        <v>42</v>
      </c>
      <c r="B30" s="88" t="s">
        <v>17</v>
      </c>
      <c r="C30" s="88" t="s">
        <v>9</v>
      </c>
      <c r="D30" s="89">
        <f>SUM(D31:D34)</f>
        <v>283067.48</v>
      </c>
      <c r="E30" s="89">
        <f>SUM(E31:E34)</f>
        <v>-12269.130000000001</v>
      </c>
      <c r="F30" s="89">
        <f>SUM(F31:F34)</f>
        <v>270798.35000000003</v>
      </c>
      <c r="G30" s="95"/>
      <c r="H30" s="89">
        <f>SUM(H31:H34)</f>
        <v>-11099.870000000003</v>
      </c>
      <c r="I30" s="91">
        <f>SUM(I31:I34)</f>
        <v>-1169.26</v>
      </c>
    </row>
    <row r="31" spans="1:9" ht="183.75" customHeight="1">
      <c r="A31" s="41" t="s">
        <v>43</v>
      </c>
      <c r="B31" s="83" t="s">
        <v>17</v>
      </c>
      <c r="C31" s="83" t="s">
        <v>8</v>
      </c>
      <c r="D31" s="84">
        <v>35889.839999999997</v>
      </c>
      <c r="E31" s="57">
        <f t="shared" si="0"/>
        <v>-24131.72</v>
      </c>
      <c r="F31" s="57">
        <f>D31+E31</f>
        <v>11758.119999999995</v>
      </c>
      <c r="G31" s="62" t="s">
        <v>132</v>
      </c>
      <c r="H31" s="68">
        <f>-22889.2</f>
        <v>-22889.200000000001</v>
      </c>
      <c r="I31" s="64">
        <f>-780.29+742.77-1205</f>
        <v>-1242.52</v>
      </c>
    </row>
    <row r="32" spans="1:9" ht="121.5" customHeight="1">
      <c r="A32" s="36" t="s">
        <v>44</v>
      </c>
      <c r="B32" s="21" t="s">
        <v>17</v>
      </c>
      <c r="C32" s="21" t="s">
        <v>11</v>
      </c>
      <c r="D32" s="96">
        <v>27358</v>
      </c>
      <c r="E32" s="22">
        <f t="shared" si="0"/>
        <v>1473.8999999999999</v>
      </c>
      <c r="F32" s="22">
        <f t="shared" ref="F32:F34" si="3">E32+D32</f>
        <v>28831.9</v>
      </c>
      <c r="G32" s="38" t="s">
        <v>102</v>
      </c>
      <c r="H32" s="22">
        <f>1725.1</f>
        <v>1725.1</v>
      </c>
      <c r="I32" s="53">
        <f>191.7-442.9</f>
        <v>-251.2</v>
      </c>
    </row>
    <row r="33" spans="1:9" ht="105.75" customHeight="1">
      <c r="A33" s="20" t="s">
        <v>45</v>
      </c>
      <c r="B33" s="21" t="s">
        <v>17</v>
      </c>
      <c r="C33" s="21" t="s">
        <v>13</v>
      </c>
      <c r="D33" s="80">
        <v>165015.64000000001</v>
      </c>
      <c r="E33" s="22">
        <f t="shared" si="0"/>
        <v>10064.23</v>
      </c>
      <c r="F33" s="22">
        <f t="shared" si="3"/>
        <v>175079.87000000002</v>
      </c>
      <c r="G33" s="38" t="s">
        <v>103</v>
      </c>
      <c r="H33" s="22">
        <f>999.99+2000+7064.24</f>
        <v>10064.23</v>
      </c>
      <c r="I33" s="53"/>
    </row>
    <row r="34" spans="1:9" ht="65.25" customHeight="1">
      <c r="A34" s="20" t="s">
        <v>46</v>
      </c>
      <c r="B34" s="21" t="s">
        <v>17</v>
      </c>
      <c r="C34" s="21" t="s">
        <v>17</v>
      </c>
      <c r="D34" s="80">
        <v>54804</v>
      </c>
      <c r="E34" s="22">
        <f t="shared" si="0"/>
        <v>324.45999999999998</v>
      </c>
      <c r="F34" s="22">
        <f t="shared" si="3"/>
        <v>55128.46</v>
      </c>
      <c r="G34" s="38" t="s">
        <v>104</v>
      </c>
      <c r="H34" s="22"/>
      <c r="I34" s="53">
        <f>324.46</f>
        <v>324.45999999999998</v>
      </c>
    </row>
    <row r="35" spans="1:9" ht="26.25" customHeight="1">
      <c r="A35" s="87" t="s">
        <v>47</v>
      </c>
      <c r="B35" s="88" t="s">
        <v>19</v>
      </c>
      <c r="C35" s="88" t="s">
        <v>9</v>
      </c>
      <c r="D35" s="89">
        <f>D37+D36</f>
        <v>860.9</v>
      </c>
      <c r="E35" s="89">
        <f>E37+E36</f>
        <v>-41.25</v>
      </c>
      <c r="F35" s="89">
        <f>F37+F36</f>
        <v>819.65</v>
      </c>
      <c r="G35" s="95"/>
      <c r="H35" s="89">
        <f>H37+H36</f>
        <v>0</v>
      </c>
      <c r="I35" s="97">
        <f>I37+I36</f>
        <v>-41.25</v>
      </c>
    </row>
    <row r="36" spans="1:9" ht="24" customHeight="1">
      <c r="A36" s="20" t="s">
        <v>48</v>
      </c>
      <c r="B36" s="21" t="s">
        <v>19</v>
      </c>
      <c r="C36" s="21" t="s">
        <v>11</v>
      </c>
      <c r="D36" s="80">
        <v>0</v>
      </c>
      <c r="E36" s="22">
        <f t="shared" si="0"/>
        <v>0</v>
      </c>
      <c r="F36" s="22">
        <f t="shared" ref="F36:F37" si="4">E36+D36</f>
        <v>0</v>
      </c>
      <c r="G36" s="38"/>
      <c r="H36" s="22"/>
      <c r="I36" s="53"/>
    </row>
    <row r="37" spans="1:9" ht="65.25" customHeight="1">
      <c r="A37" s="20" t="s">
        <v>49</v>
      </c>
      <c r="B37" s="21" t="s">
        <v>19</v>
      </c>
      <c r="C37" s="21" t="s">
        <v>17</v>
      </c>
      <c r="D37" s="80">
        <v>860.9</v>
      </c>
      <c r="E37" s="22">
        <f t="shared" si="0"/>
        <v>-41.25</v>
      </c>
      <c r="F37" s="22">
        <f t="shared" si="4"/>
        <v>819.65</v>
      </c>
      <c r="G37" s="38" t="s">
        <v>105</v>
      </c>
      <c r="H37" s="22"/>
      <c r="I37" s="53">
        <f>-44.75+3.5</f>
        <v>-41.25</v>
      </c>
    </row>
    <row r="38" spans="1:9" ht="28.5" customHeight="1">
      <c r="A38" s="87" t="s">
        <v>50</v>
      </c>
      <c r="B38" s="88" t="s">
        <v>21</v>
      </c>
      <c r="C38" s="88" t="s">
        <v>9</v>
      </c>
      <c r="D38" s="89">
        <f>SUM(D39:D44)</f>
        <v>1795813.4600000002</v>
      </c>
      <c r="E38" s="89">
        <f>SUM(E39:E44)</f>
        <v>-13538.909999999998</v>
      </c>
      <c r="F38" s="89">
        <f>SUM(F39:F44)</f>
        <v>1782274.5499999998</v>
      </c>
      <c r="G38" s="38"/>
      <c r="H38" s="89">
        <f>SUM(H39:H44)</f>
        <v>-6467.7899999999991</v>
      </c>
      <c r="I38" s="91">
        <f>SUM(I39:I44)</f>
        <v>-7071.1199999999981</v>
      </c>
    </row>
    <row r="39" spans="1:9" ht="302.25" customHeight="1">
      <c r="A39" s="20" t="s">
        <v>51</v>
      </c>
      <c r="B39" s="59" t="s">
        <v>21</v>
      </c>
      <c r="C39" s="59" t="s">
        <v>8</v>
      </c>
      <c r="D39" s="98">
        <v>661102.03</v>
      </c>
      <c r="E39" s="60">
        <f t="shared" si="0"/>
        <v>-10325.259999999998</v>
      </c>
      <c r="F39" s="60">
        <f>D39+E39</f>
        <v>650776.77</v>
      </c>
      <c r="G39" s="38" t="s">
        <v>133</v>
      </c>
      <c r="H39" s="60">
        <f>-24853.4+200+4958.2+1577.14+898.07+84.65</f>
        <v>-17135.34</v>
      </c>
      <c r="I39" s="61">
        <f>736.6-105+1723.28+1941.4+1638.5+445+35+395.3</f>
        <v>6810.0800000000008</v>
      </c>
    </row>
    <row r="40" spans="1:9" ht="382.5" customHeight="1">
      <c r="A40" s="41" t="s">
        <v>52</v>
      </c>
      <c r="B40" s="56" t="s">
        <v>21</v>
      </c>
      <c r="C40" s="56" t="s">
        <v>11</v>
      </c>
      <c r="D40" s="84">
        <v>884002.99</v>
      </c>
      <c r="E40" s="57">
        <f>H40+I40</f>
        <v>14798.240000000002</v>
      </c>
      <c r="F40" s="57">
        <f t="shared" ref="F40:F43" si="5">E40+D40</f>
        <v>898801.23</v>
      </c>
      <c r="G40" s="62" t="s">
        <v>114</v>
      </c>
      <c r="H40" s="63">
        <f>13313.29-176.29+364.67+4843.84</f>
        <v>18345.510000000002</v>
      </c>
      <c r="I40" s="64">
        <f>199.4-1411.79-2674.34+1654.5-3136.4+1005.3+806.06+10</f>
        <v>-3547.27</v>
      </c>
    </row>
    <row r="41" spans="1:9" ht="171.75" customHeight="1">
      <c r="A41" s="113" t="s">
        <v>53</v>
      </c>
      <c r="B41" s="115" t="s">
        <v>21</v>
      </c>
      <c r="C41" s="115" t="s">
        <v>13</v>
      </c>
      <c r="D41" s="117">
        <v>154781.1</v>
      </c>
      <c r="E41" s="109">
        <f t="shared" ref="E41" si="6">H41+I41</f>
        <v>-4240.4400000000005</v>
      </c>
      <c r="F41" s="109">
        <f t="shared" si="5"/>
        <v>150540.66</v>
      </c>
      <c r="G41" s="107" t="s">
        <v>134</v>
      </c>
      <c r="H41" s="109">
        <f>106.78+204.8+1460.3+2745.6</f>
        <v>4517.4799999999996</v>
      </c>
      <c r="I41" s="111">
        <f>-24.4-171.91-3049.9+305.61-1460.3+236.85+161.4-2745.6-2142.4-28.59+161.32</f>
        <v>-8757.92</v>
      </c>
    </row>
    <row r="42" spans="1:9" ht="278.25" customHeight="1">
      <c r="A42" s="114"/>
      <c r="B42" s="116"/>
      <c r="C42" s="116"/>
      <c r="D42" s="118"/>
      <c r="E42" s="110"/>
      <c r="F42" s="110"/>
      <c r="G42" s="108"/>
      <c r="H42" s="110"/>
      <c r="I42" s="112"/>
    </row>
    <row r="43" spans="1:9" ht="321.75" customHeight="1">
      <c r="A43" s="36" t="s">
        <v>54</v>
      </c>
      <c r="B43" s="59" t="s">
        <v>21</v>
      </c>
      <c r="C43" s="59" t="s">
        <v>21</v>
      </c>
      <c r="D43" s="98">
        <v>51208.02</v>
      </c>
      <c r="E43" s="22">
        <f t="shared" si="0"/>
        <v>-13961.810000000001</v>
      </c>
      <c r="F43" s="22">
        <f t="shared" si="5"/>
        <v>37246.209999999992</v>
      </c>
      <c r="G43" s="39" t="s">
        <v>121</v>
      </c>
      <c r="H43" s="22">
        <f>-10196-2261-250+80+150-1031.7</f>
        <v>-13508.7</v>
      </c>
      <c r="I43" s="53">
        <f>-399-20.3-1397.12+319.45+12.16+1031.7</f>
        <v>-453.10999999999967</v>
      </c>
    </row>
    <row r="44" spans="1:9" ht="237.75" customHeight="1">
      <c r="A44" s="36" t="s">
        <v>55</v>
      </c>
      <c r="B44" s="21" t="s">
        <v>21</v>
      </c>
      <c r="C44" s="21" t="s">
        <v>29</v>
      </c>
      <c r="D44" s="96">
        <v>44719.32</v>
      </c>
      <c r="E44" s="22">
        <f t="shared" si="0"/>
        <v>190.36000000000013</v>
      </c>
      <c r="F44" s="22">
        <f>D44+E44</f>
        <v>44909.68</v>
      </c>
      <c r="G44" s="38" t="s">
        <v>135</v>
      </c>
      <c r="H44" s="22">
        <f>408.26+905</f>
        <v>1313.26</v>
      </c>
      <c r="I44" s="53">
        <f>-290-543.41-264.02+4.81+10.72-41</f>
        <v>-1122.8999999999999</v>
      </c>
    </row>
    <row r="45" spans="1:9" ht="49.5" customHeight="1">
      <c r="A45" s="87" t="s">
        <v>56</v>
      </c>
      <c r="B45" s="88" t="s">
        <v>38</v>
      </c>
      <c r="C45" s="88" t="s">
        <v>9</v>
      </c>
      <c r="D45" s="89">
        <f>SUM(D46:D47)</f>
        <v>155947.63</v>
      </c>
      <c r="E45" s="89">
        <f>SUM(E46:E47)</f>
        <v>1616.94</v>
      </c>
      <c r="F45" s="89">
        <f>SUM(F46:F47)</f>
        <v>157564.57</v>
      </c>
      <c r="G45" s="99"/>
      <c r="H45" s="89">
        <f>SUM(H46:H47)</f>
        <v>3371.76</v>
      </c>
      <c r="I45" s="97">
        <f>SUM(I46:I47)</f>
        <v>-1754.82</v>
      </c>
    </row>
    <row r="46" spans="1:9" ht="235.5" customHeight="1">
      <c r="A46" s="41" t="s">
        <v>57</v>
      </c>
      <c r="B46" s="56" t="s">
        <v>38</v>
      </c>
      <c r="C46" s="56" t="s">
        <v>8</v>
      </c>
      <c r="D46" s="84">
        <v>133481.23000000001</v>
      </c>
      <c r="E46" s="57">
        <f t="shared" ref="E46:E47" si="7">H46+I46</f>
        <v>1046.97</v>
      </c>
      <c r="F46" s="84">
        <f>D46+E46</f>
        <v>134528.20000000001</v>
      </c>
      <c r="G46" s="58" t="s">
        <v>107</v>
      </c>
      <c r="H46" s="57">
        <f>49.7+116+1698.89+937.2</f>
        <v>2801.79</v>
      </c>
      <c r="I46" s="100">
        <f>8.72-665.02-161.32-937.2</f>
        <v>-1754.82</v>
      </c>
    </row>
    <row r="47" spans="1:9" ht="71.25" customHeight="1">
      <c r="A47" s="36" t="s">
        <v>58</v>
      </c>
      <c r="B47" s="21" t="s">
        <v>38</v>
      </c>
      <c r="C47" s="21" t="s">
        <v>15</v>
      </c>
      <c r="D47" s="96">
        <v>22466.400000000001</v>
      </c>
      <c r="E47" s="22">
        <f t="shared" si="7"/>
        <v>569.97</v>
      </c>
      <c r="F47" s="22">
        <f t="shared" ref="F47" si="8">E47+D47</f>
        <v>23036.370000000003</v>
      </c>
      <c r="G47" s="39" t="s">
        <v>106</v>
      </c>
      <c r="H47" s="22">
        <f>203.97+366</f>
        <v>569.97</v>
      </c>
      <c r="I47" s="53"/>
    </row>
    <row r="48" spans="1:9" ht="40.5" customHeight="1">
      <c r="A48" s="87" t="s">
        <v>59</v>
      </c>
      <c r="B48" s="88" t="s">
        <v>29</v>
      </c>
      <c r="C48" s="88" t="s">
        <v>9</v>
      </c>
      <c r="D48" s="89">
        <f>SUM(D49:D50)</f>
        <v>5827.8899999999994</v>
      </c>
      <c r="E48" s="89">
        <f t="shared" ref="E48" si="9">SUM(E49:E50)</f>
        <v>-57.43</v>
      </c>
      <c r="F48" s="89">
        <f>SUM(F49:F50)</f>
        <v>5770.4699999999993</v>
      </c>
      <c r="G48" s="99"/>
      <c r="H48" s="89">
        <f>SUM(H49:H50)</f>
        <v>-57.43</v>
      </c>
      <c r="I48" s="97">
        <f>SUM(I49:I50)</f>
        <v>0</v>
      </c>
    </row>
    <row r="49" spans="1:9" ht="105" customHeight="1">
      <c r="A49" s="20" t="s">
        <v>84</v>
      </c>
      <c r="B49" s="21" t="s">
        <v>29</v>
      </c>
      <c r="C49" s="21" t="s">
        <v>21</v>
      </c>
      <c r="D49" s="22">
        <v>5491.3899999999994</v>
      </c>
      <c r="E49" s="22">
        <f t="shared" ref="E49:E55" si="10">H49+I49</f>
        <v>-57.43</v>
      </c>
      <c r="F49" s="22">
        <f>E49+D49+0.01</f>
        <v>5433.9699999999993</v>
      </c>
      <c r="G49" s="92" t="s">
        <v>93</v>
      </c>
      <c r="H49" s="22">
        <f>-57.42-0.01</f>
        <v>-57.43</v>
      </c>
      <c r="I49" s="53"/>
    </row>
    <row r="50" spans="1:9" ht="25.5" customHeight="1">
      <c r="A50" s="36" t="s">
        <v>60</v>
      </c>
      <c r="B50" s="21" t="s">
        <v>29</v>
      </c>
      <c r="C50" s="21" t="s">
        <v>29</v>
      </c>
      <c r="D50" s="96">
        <v>336.5</v>
      </c>
      <c r="E50" s="22">
        <f t="shared" si="10"/>
        <v>0</v>
      </c>
      <c r="F50" s="22">
        <f t="shared" ref="F50" si="11">E50+D50</f>
        <v>336.5</v>
      </c>
      <c r="G50" s="38"/>
      <c r="H50" s="22"/>
      <c r="I50" s="53"/>
    </row>
    <row r="51" spans="1:9" ht="42.75" customHeight="1">
      <c r="A51" s="87" t="s">
        <v>61</v>
      </c>
      <c r="B51" s="88">
        <v>10</v>
      </c>
      <c r="C51" s="88" t="s">
        <v>9</v>
      </c>
      <c r="D51" s="89">
        <f>SUM(D52:D55)</f>
        <v>134713.30000000002</v>
      </c>
      <c r="E51" s="89">
        <f>SUM(E52:E55)</f>
        <v>-642.48999999999967</v>
      </c>
      <c r="F51" s="89">
        <f>SUM(F52:F55)</f>
        <v>134070.81</v>
      </c>
      <c r="G51" s="82"/>
      <c r="H51" s="89">
        <f>SUM(H52:H55)</f>
        <v>-1651.8899999999996</v>
      </c>
      <c r="I51" s="97">
        <f>SUM(I52:I55)</f>
        <v>1009.4</v>
      </c>
    </row>
    <row r="52" spans="1:9" ht="66.75" customHeight="1">
      <c r="A52" s="20" t="s">
        <v>62</v>
      </c>
      <c r="B52" s="21">
        <v>10</v>
      </c>
      <c r="C52" s="21" t="s">
        <v>8</v>
      </c>
      <c r="D52" s="96">
        <v>7000</v>
      </c>
      <c r="E52" s="22">
        <f t="shared" si="10"/>
        <v>900</v>
      </c>
      <c r="F52" s="22">
        <f t="shared" ref="F52:F55" si="12">E52+D52</f>
        <v>7900</v>
      </c>
      <c r="G52" s="38" t="s">
        <v>108</v>
      </c>
      <c r="H52" s="22"/>
      <c r="I52" s="53">
        <v>900</v>
      </c>
    </row>
    <row r="53" spans="1:9" ht="87.75" customHeight="1">
      <c r="A53" s="20" t="s">
        <v>63</v>
      </c>
      <c r="B53" s="21">
        <v>10</v>
      </c>
      <c r="C53" s="21" t="s">
        <v>13</v>
      </c>
      <c r="D53" s="96">
        <v>945.1</v>
      </c>
      <c r="E53" s="22">
        <f t="shared" si="10"/>
        <v>1030.3</v>
      </c>
      <c r="F53" s="22">
        <f t="shared" si="12"/>
        <v>1975.4</v>
      </c>
      <c r="G53" s="39" t="s">
        <v>109</v>
      </c>
      <c r="H53" s="22">
        <v>1030.3</v>
      </c>
      <c r="I53" s="54"/>
    </row>
    <row r="54" spans="1:9" ht="197.25" customHeight="1">
      <c r="A54" s="20" t="s">
        <v>64</v>
      </c>
      <c r="B54" s="21">
        <v>10</v>
      </c>
      <c r="C54" s="21" t="s">
        <v>15</v>
      </c>
      <c r="D54" s="96">
        <v>105517.6</v>
      </c>
      <c r="E54" s="22">
        <f t="shared" si="10"/>
        <v>-2534.1899999999996</v>
      </c>
      <c r="F54" s="22">
        <f t="shared" si="12"/>
        <v>102983.41</v>
      </c>
      <c r="G54" s="38" t="s">
        <v>136</v>
      </c>
      <c r="H54" s="22">
        <f>-4723.5+80.97+1998.94</f>
        <v>-2643.5899999999997</v>
      </c>
      <c r="I54" s="53">
        <v>109.4</v>
      </c>
    </row>
    <row r="55" spans="1:9" ht="88.5" customHeight="1">
      <c r="A55" s="20" t="s">
        <v>65</v>
      </c>
      <c r="B55" s="55">
        <v>10</v>
      </c>
      <c r="C55" s="21" t="s">
        <v>19</v>
      </c>
      <c r="D55" s="96">
        <v>21250.6</v>
      </c>
      <c r="E55" s="22">
        <f t="shared" si="10"/>
        <v>-38.6</v>
      </c>
      <c r="F55" s="22">
        <f t="shared" si="12"/>
        <v>21212</v>
      </c>
      <c r="G55" s="38" t="s">
        <v>110</v>
      </c>
      <c r="H55" s="22">
        <f>-38.6</f>
        <v>-38.6</v>
      </c>
      <c r="I55" s="53"/>
    </row>
    <row r="56" spans="1:9" ht="43.5" customHeight="1">
      <c r="A56" s="87" t="s">
        <v>66</v>
      </c>
      <c r="B56" s="88" t="s">
        <v>23</v>
      </c>
      <c r="C56" s="88" t="s">
        <v>9</v>
      </c>
      <c r="D56" s="89">
        <f>SUM(D57:D59)</f>
        <v>237560.41</v>
      </c>
      <c r="E56" s="89">
        <f t="shared" ref="E56" si="13">SUM(E57:E59)</f>
        <v>14836.810000000001</v>
      </c>
      <c r="F56" s="89">
        <f>SUM(F57:F59)</f>
        <v>252397.22</v>
      </c>
      <c r="G56" s="94"/>
      <c r="H56" s="89">
        <f>SUM(H57:H59)</f>
        <v>14788.970000000001</v>
      </c>
      <c r="I56" s="97">
        <f>SUM(I57:I59)</f>
        <v>47.84</v>
      </c>
    </row>
    <row r="57" spans="1:9" ht="246.75" customHeight="1">
      <c r="A57" s="20" t="s">
        <v>67</v>
      </c>
      <c r="B57" s="21" t="s">
        <v>23</v>
      </c>
      <c r="C57" s="21" t="s">
        <v>8</v>
      </c>
      <c r="D57" s="96">
        <v>235816.22</v>
      </c>
      <c r="E57" s="22">
        <f>H57+I57</f>
        <v>14836.810000000001</v>
      </c>
      <c r="F57" s="22">
        <f>E57+D57</f>
        <v>250653.03</v>
      </c>
      <c r="G57" s="39" t="s">
        <v>115</v>
      </c>
      <c r="H57" s="22">
        <f>400+12262.01+ 2126.96</f>
        <v>14788.970000000001</v>
      </c>
      <c r="I57" s="53">
        <f>756.8+6.2-763-12.16+60</f>
        <v>47.84</v>
      </c>
    </row>
    <row r="58" spans="1:9" ht="23.25" customHeight="1">
      <c r="A58" s="36" t="s">
        <v>68</v>
      </c>
      <c r="B58" s="21" t="s">
        <v>23</v>
      </c>
      <c r="C58" s="21" t="s">
        <v>11</v>
      </c>
      <c r="D58" s="96">
        <v>1598.5</v>
      </c>
      <c r="E58" s="22">
        <f>H58+I58</f>
        <v>0</v>
      </c>
      <c r="F58" s="22">
        <f>E58+D58</f>
        <v>1598.5</v>
      </c>
      <c r="G58" s="39"/>
      <c r="H58" s="22"/>
      <c r="I58" s="53"/>
    </row>
    <row r="59" spans="1:9" ht="26.25" customHeight="1">
      <c r="A59" s="36" t="s">
        <v>83</v>
      </c>
      <c r="B59" s="21" t="s">
        <v>23</v>
      </c>
      <c r="C59" s="21" t="s">
        <v>13</v>
      </c>
      <c r="D59" s="96">
        <v>145.69</v>
      </c>
      <c r="E59" s="22">
        <f>H59+I59</f>
        <v>0</v>
      </c>
      <c r="F59" s="22">
        <f>E59+D59</f>
        <v>145.69</v>
      </c>
      <c r="G59" s="39"/>
      <c r="H59" s="22"/>
      <c r="I59" s="53"/>
    </row>
    <row r="60" spans="1:9" ht="36" customHeight="1">
      <c r="A60" s="87" t="s">
        <v>69</v>
      </c>
      <c r="B60" s="88" t="s">
        <v>70</v>
      </c>
      <c r="C60" s="88" t="s">
        <v>9</v>
      </c>
      <c r="D60" s="89">
        <f>SUM(D61:D63)</f>
        <v>18143</v>
      </c>
      <c r="E60" s="89">
        <f>SUM(E61:E63)</f>
        <v>0</v>
      </c>
      <c r="F60" s="89">
        <f>SUM(F61:F63)</f>
        <v>18143</v>
      </c>
      <c r="G60" s="94"/>
      <c r="H60" s="89">
        <f>SUM(H61:H63)</f>
        <v>0</v>
      </c>
      <c r="I60" s="97">
        <f>SUM(I61:I63)</f>
        <v>0</v>
      </c>
    </row>
    <row r="61" spans="1:9" ht="33.75" customHeight="1">
      <c r="A61" s="20" t="s">
        <v>71</v>
      </c>
      <c r="B61" s="21" t="s">
        <v>70</v>
      </c>
      <c r="C61" s="21" t="s">
        <v>8</v>
      </c>
      <c r="D61" s="22">
        <v>7700</v>
      </c>
      <c r="E61" s="22">
        <f t="shared" ref="E61:E63" si="14">H61+I61</f>
        <v>0</v>
      </c>
      <c r="F61" s="22">
        <f t="shared" ref="F61:F65" si="15">E61+D61</f>
        <v>7700</v>
      </c>
      <c r="G61" s="38"/>
      <c r="H61" s="22"/>
      <c r="I61" s="53"/>
    </row>
    <row r="62" spans="1:9" ht="29.25" customHeight="1">
      <c r="A62" s="20" t="s">
        <v>72</v>
      </c>
      <c r="B62" s="21" t="s">
        <v>70</v>
      </c>
      <c r="C62" s="21" t="s">
        <v>11</v>
      </c>
      <c r="D62" s="96">
        <v>10443</v>
      </c>
      <c r="E62" s="22">
        <f t="shared" si="14"/>
        <v>0</v>
      </c>
      <c r="F62" s="22">
        <f t="shared" si="15"/>
        <v>10443</v>
      </c>
      <c r="G62" s="38"/>
      <c r="H62" s="22"/>
      <c r="I62" s="53"/>
    </row>
    <row r="63" spans="1:9" ht="36.75" customHeight="1">
      <c r="A63" s="20" t="s">
        <v>73</v>
      </c>
      <c r="B63" s="21" t="s">
        <v>70</v>
      </c>
      <c r="C63" s="21" t="s">
        <v>15</v>
      </c>
      <c r="D63" s="96">
        <v>0</v>
      </c>
      <c r="E63" s="22">
        <f t="shared" si="14"/>
        <v>0</v>
      </c>
      <c r="F63" s="22">
        <f t="shared" si="15"/>
        <v>0</v>
      </c>
      <c r="G63" s="38"/>
      <c r="H63" s="22"/>
      <c r="I63" s="53"/>
    </row>
    <row r="64" spans="1:9" ht="44.25" customHeight="1">
      <c r="A64" s="87" t="s">
        <v>74</v>
      </c>
      <c r="B64" s="88" t="s">
        <v>25</v>
      </c>
      <c r="C64" s="88" t="s">
        <v>9</v>
      </c>
      <c r="D64" s="89">
        <f>SUM(D65:D65)</f>
        <v>4080</v>
      </c>
      <c r="E64" s="89">
        <f>SUM(E65:E65)</f>
        <v>-3475.4</v>
      </c>
      <c r="F64" s="89">
        <f>SUM(F65:F65)</f>
        <v>604.59999999999991</v>
      </c>
      <c r="G64" s="94"/>
      <c r="H64" s="89">
        <f t="shared" ref="H64:I64" si="16">SUM(H65:H65)</f>
        <v>0</v>
      </c>
      <c r="I64" s="97">
        <f t="shared" si="16"/>
        <v>-3475.4</v>
      </c>
    </row>
    <row r="65" spans="1:9" ht="47.25" customHeight="1">
      <c r="A65" s="20" t="s">
        <v>74</v>
      </c>
      <c r="B65" s="21" t="s">
        <v>25</v>
      </c>
      <c r="C65" s="21" t="s">
        <v>8</v>
      </c>
      <c r="D65" s="96">
        <v>4080</v>
      </c>
      <c r="E65" s="22">
        <f>H65+I65</f>
        <v>-3475.4</v>
      </c>
      <c r="F65" s="22">
        <f t="shared" si="15"/>
        <v>604.59999999999991</v>
      </c>
      <c r="G65" s="38" t="s">
        <v>111</v>
      </c>
      <c r="H65" s="22"/>
      <c r="I65" s="53">
        <f>-3475.4</f>
        <v>-3475.4</v>
      </c>
    </row>
    <row r="66" spans="1:9" ht="30.75" customHeight="1" thickBot="1">
      <c r="A66" s="23" t="s">
        <v>75</v>
      </c>
      <c r="B66" s="24"/>
      <c r="C66" s="24"/>
      <c r="D66" s="25">
        <f>D35+D51+D45+D38+D30+D22+D17+D8+D64+D60+D56+D48</f>
        <v>3232780.7100000009</v>
      </c>
      <c r="E66" s="25">
        <f>E35+E51+E45+E38+E30+E22+E17+E8+E64+E60+E56+E48+0.01</f>
        <v>11311.970000000003</v>
      </c>
      <c r="F66" s="25">
        <f>F35+F51+F45+F38+F30+F22+F17+F8+F64+F60+F56+F48</f>
        <v>3244092.6800000006</v>
      </c>
      <c r="G66" s="26"/>
      <c r="H66" s="25">
        <f>H35+H51+H45+H38+H30+H22+H17+H8+H64+H60+H56+H48</f>
        <v>21618.07</v>
      </c>
      <c r="I66" s="40">
        <f>I35+I51+I45+I38+I30+I22+I17+I8+I64+I60+I56+I48+0.01</f>
        <v>-10306.099999999997</v>
      </c>
    </row>
    <row r="67" spans="1:9" s="31" customFormat="1" ht="2.25" customHeight="1">
      <c r="A67" s="27"/>
      <c r="B67" s="28"/>
      <c r="C67" s="28"/>
      <c r="D67" s="29"/>
      <c r="E67" s="30"/>
      <c r="F67" s="30"/>
      <c r="G67" s="52"/>
      <c r="H67" s="30"/>
      <c r="I67" s="30"/>
    </row>
    <row r="68" spans="1:9" s="31" customFormat="1" ht="42" customHeight="1">
      <c r="A68" s="32" t="s">
        <v>76</v>
      </c>
      <c r="B68" s="42"/>
      <c r="C68" s="42"/>
      <c r="D68" s="8"/>
      <c r="E68" s="33"/>
      <c r="F68" s="34" t="s">
        <v>77</v>
      </c>
      <c r="G68" s="8"/>
      <c r="H68" s="8"/>
      <c r="I68" s="8"/>
    </row>
    <row r="69" spans="1:9" s="31" customFormat="1" ht="22.5" customHeight="1">
      <c r="A69" s="32" t="s">
        <v>85</v>
      </c>
      <c r="B69" s="42"/>
      <c r="C69" s="42"/>
      <c r="D69" s="8"/>
      <c r="E69" s="33"/>
      <c r="F69" s="34">
        <f>F70+F71+F72</f>
        <v>-40166.629999999997</v>
      </c>
      <c r="G69" s="34"/>
      <c r="H69" s="34"/>
      <c r="I69" s="8"/>
    </row>
    <row r="70" spans="1:9" s="31" customFormat="1" ht="22.5" customHeight="1">
      <c r="A70" s="105" t="s">
        <v>86</v>
      </c>
      <c r="B70" s="105"/>
      <c r="C70" s="106"/>
      <c r="D70" s="106"/>
      <c r="E70" s="33"/>
      <c r="F70" s="48">
        <f>-25391.6</f>
        <v>-25391.599999999999</v>
      </c>
      <c r="G70" s="37"/>
      <c r="H70" s="48"/>
      <c r="I70" s="48"/>
    </row>
    <row r="71" spans="1:9" s="31" customFormat="1" ht="18" customHeight="1">
      <c r="A71" s="47" t="s">
        <v>87</v>
      </c>
      <c r="B71" s="43"/>
      <c r="C71" s="43"/>
      <c r="D71" s="44"/>
      <c r="E71" s="33"/>
      <c r="F71" s="48">
        <f>-17735.99</f>
        <v>-17735.990000000002</v>
      </c>
      <c r="G71" s="37"/>
      <c r="H71" s="37"/>
      <c r="I71" s="48"/>
    </row>
    <row r="72" spans="1:9" s="31" customFormat="1" ht="19.5" customHeight="1">
      <c r="A72" s="47" t="s">
        <v>88</v>
      </c>
      <c r="B72" s="45"/>
      <c r="C72" s="45"/>
      <c r="D72" s="46"/>
      <c r="E72" s="35"/>
      <c r="F72" s="51">
        <f>2960.97-0.01</f>
        <v>2960.9599999999996</v>
      </c>
      <c r="G72" s="65"/>
      <c r="H72" s="65"/>
      <c r="I72" s="48"/>
    </row>
    <row r="73" spans="1:9" s="31" customFormat="1" ht="35.25" customHeight="1">
      <c r="A73" s="120" t="s">
        <v>122</v>
      </c>
      <c r="B73" s="120"/>
      <c r="C73" s="120"/>
      <c r="D73" s="120"/>
      <c r="E73" s="120"/>
      <c r="F73" s="35">
        <v>2000</v>
      </c>
      <c r="G73" s="103"/>
      <c r="H73" s="103"/>
      <c r="I73" s="103"/>
    </row>
    <row r="74" spans="1:9" s="31" customFormat="1" ht="50.25" customHeight="1">
      <c r="A74" s="49" t="s">
        <v>123</v>
      </c>
      <c r="B74" s="45"/>
      <c r="C74" s="45"/>
      <c r="D74" s="46"/>
      <c r="E74" s="35"/>
      <c r="F74" s="35">
        <f>SUM(F75:F77)</f>
        <v>23152.1</v>
      </c>
      <c r="G74" s="35"/>
      <c r="H74" s="65"/>
      <c r="I74" s="48"/>
    </row>
    <row r="75" spans="1:9" s="31" customFormat="1" ht="31.5" customHeight="1">
      <c r="A75" s="104" t="s">
        <v>91</v>
      </c>
      <c r="B75" s="104"/>
      <c r="C75" s="104"/>
      <c r="D75" s="104"/>
      <c r="E75" s="104"/>
      <c r="F75" s="48">
        <v>2126.96</v>
      </c>
      <c r="G75" s="48"/>
      <c r="H75" s="65"/>
      <c r="I75" s="48"/>
    </row>
    <row r="76" spans="1:9" s="31" customFormat="1" ht="36" customHeight="1">
      <c r="A76" s="104" t="s">
        <v>89</v>
      </c>
      <c r="B76" s="104"/>
      <c r="C76" s="104"/>
      <c r="D76" s="104"/>
      <c r="E76" s="104"/>
      <c r="F76" s="51">
        <v>13960.9</v>
      </c>
      <c r="G76" s="51"/>
      <c r="H76" s="65"/>
      <c r="I76" s="48"/>
    </row>
    <row r="77" spans="1:9" s="31" customFormat="1" ht="33" customHeight="1">
      <c r="A77" s="121" t="s">
        <v>90</v>
      </c>
      <c r="B77" s="121"/>
      <c r="C77" s="121"/>
      <c r="D77" s="121"/>
      <c r="E77" s="121"/>
      <c r="F77" s="48">
        <v>7064.24</v>
      </c>
      <c r="G77" s="48"/>
      <c r="H77" s="65"/>
      <c r="I77" s="65"/>
    </row>
    <row r="78" spans="1:9" s="31" customFormat="1" ht="20.25" customHeight="1">
      <c r="A78" s="123" t="s">
        <v>124</v>
      </c>
      <c r="B78" s="123"/>
      <c r="C78" s="123"/>
      <c r="D78" s="123"/>
      <c r="E78" s="123"/>
      <c r="F78" s="35">
        <v>80</v>
      </c>
      <c r="G78" s="33"/>
      <c r="H78" s="65"/>
      <c r="I78" s="65"/>
    </row>
    <row r="79" spans="1:9" s="31" customFormat="1" ht="21" customHeight="1">
      <c r="A79" s="122" t="s">
        <v>125</v>
      </c>
      <c r="B79" s="122"/>
      <c r="C79" s="122"/>
      <c r="D79" s="122"/>
      <c r="E79" s="122"/>
      <c r="F79" s="33">
        <f>SUM(F80:F83)</f>
        <v>37577.9</v>
      </c>
      <c r="G79" s="33"/>
      <c r="H79" s="65"/>
      <c r="I79" s="65"/>
    </row>
    <row r="80" spans="1:9" s="31" customFormat="1" ht="49.5" customHeight="1">
      <c r="A80" s="104" t="s">
        <v>127</v>
      </c>
      <c r="B80" s="104"/>
      <c r="C80" s="104"/>
      <c r="D80" s="104"/>
      <c r="E80" s="104"/>
      <c r="F80" s="48">
        <v>6294</v>
      </c>
      <c r="G80" s="33"/>
      <c r="H80" s="67"/>
      <c r="I80" s="67"/>
    </row>
    <row r="81" spans="1:9" s="31" customFormat="1" ht="51" customHeight="1">
      <c r="A81" s="104" t="s">
        <v>128</v>
      </c>
      <c r="B81" s="104"/>
      <c r="C81" s="104"/>
      <c r="D81" s="104"/>
      <c r="E81" s="104"/>
      <c r="F81" s="48">
        <v>10306.1</v>
      </c>
      <c r="G81" s="48"/>
      <c r="H81" s="67"/>
      <c r="I81" s="67"/>
    </row>
    <row r="82" spans="1:9" s="31" customFormat="1" ht="48" customHeight="1">
      <c r="A82" s="104" t="s">
        <v>116</v>
      </c>
      <c r="B82" s="104"/>
      <c r="C82" s="104"/>
      <c r="D82" s="104"/>
      <c r="E82" s="104"/>
      <c r="F82" s="48">
        <v>1592.4</v>
      </c>
      <c r="G82" s="48"/>
      <c r="H82" s="67"/>
      <c r="I82" s="67"/>
    </row>
    <row r="83" spans="1:9" s="31" customFormat="1" ht="35.25" customHeight="1">
      <c r="A83" s="104" t="s">
        <v>129</v>
      </c>
      <c r="B83" s="104"/>
      <c r="C83" s="104"/>
      <c r="D83" s="104"/>
      <c r="E83" s="104"/>
      <c r="F83" s="48">
        <v>19385.400000000001</v>
      </c>
      <c r="G83" s="48"/>
      <c r="H83" s="65"/>
      <c r="I83" s="65"/>
    </row>
    <row r="84" spans="1:9" s="31" customFormat="1" ht="25.5" customHeight="1">
      <c r="A84" s="122" t="s">
        <v>126</v>
      </c>
      <c r="B84" s="122"/>
      <c r="C84" s="122"/>
      <c r="D84" s="122"/>
      <c r="E84" s="122"/>
      <c r="F84" s="35">
        <v>6.4</v>
      </c>
      <c r="G84" s="48"/>
      <c r="H84" s="67"/>
      <c r="I84" s="67"/>
    </row>
    <row r="85" spans="1:9" s="31" customFormat="1" ht="21.75" customHeight="1">
      <c r="A85" s="124" t="s">
        <v>130</v>
      </c>
      <c r="B85" s="124"/>
      <c r="C85" s="124"/>
      <c r="D85" s="124"/>
      <c r="E85" s="124"/>
      <c r="F85" s="33">
        <f>-1031.7</f>
        <v>-1031.7</v>
      </c>
      <c r="G85" s="48"/>
      <c r="H85" s="67"/>
      <c r="I85" s="67"/>
    </row>
    <row r="86" spans="1:9" s="31" customFormat="1" ht="27" customHeight="1">
      <c r="A86" s="119" t="s">
        <v>78</v>
      </c>
      <c r="B86" s="119"/>
      <c r="C86" s="119"/>
      <c r="D86" s="119"/>
      <c r="E86" s="119"/>
      <c r="F86" s="35">
        <f>F69+F73+F74+F78+F79+F84+F85</f>
        <v>21618.070000000003</v>
      </c>
      <c r="G86" s="35"/>
      <c r="H86" s="65"/>
      <c r="I86" s="65"/>
    </row>
    <row r="87" spans="1:9" s="31" customFormat="1" ht="33" customHeight="1">
      <c r="A87" s="66"/>
      <c r="B87" s="66"/>
      <c r="C87" s="66"/>
      <c r="D87" s="66"/>
      <c r="E87" s="66"/>
      <c r="F87" s="35"/>
      <c r="G87" s="48"/>
      <c r="H87" s="65"/>
      <c r="I87" s="65"/>
    </row>
  </sheetData>
  <mergeCells count="26">
    <mergeCell ref="A85:E85"/>
    <mergeCell ref="A86:E86"/>
    <mergeCell ref="A76:E76"/>
    <mergeCell ref="A73:E73"/>
    <mergeCell ref="A77:E77"/>
    <mergeCell ref="A78:E78"/>
    <mergeCell ref="A79:E79"/>
    <mergeCell ref="A83:E83"/>
    <mergeCell ref="A82:E82"/>
    <mergeCell ref="A84:E84"/>
    <mergeCell ref="A80:E80"/>
    <mergeCell ref="A81:E81"/>
    <mergeCell ref="A3:I3"/>
    <mergeCell ref="B6:C6"/>
    <mergeCell ref="G73:I73"/>
    <mergeCell ref="A75:E75"/>
    <mergeCell ref="A70:D70"/>
    <mergeCell ref="G41:G42"/>
    <mergeCell ref="H41:H42"/>
    <mergeCell ref="I41:I42"/>
    <mergeCell ref="A41:A42"/>
    <mergeCell ref="B41:B42"/>
    <mergeCell ref="C41:C42"/>
    <mergeCell ref="D41:D42"/>
    <mergeCell ref="E41:E42"/>
    <mergeCell ref="F41:F42"/>
  </mergeCells>
  <pageMargins left="0.78740157480314965" right="0.31496062992125984" top="0.78740157480314965" bottom="0.70866141732283472" header="0.31496062992125984" footer="0.31496062992125984"/>
  <pageSetup paperSize="9" scale="56" firstPageNumber="282" fitToHeight="0" orientation="landscape" useFirstPageNumber="1" r:id="rId1"/>
  <headerFooter scaleWithDoc="0">
    <oddFooter>&amp;R&amp;P</oddFooter>
  </headerFooter>
  <ignoredErrors>
    <ignoredError sqref="B21:F21 B8:C15 B16:C16 B47:C47 B48:C49 B50:C50 C51:C56 H21" numberStoredAsText="1"/>
    <ignoredError sqref="F74 F79" formulaRange="1"/>
    <ignoredError sqref="E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Арсланова Альбина</cp:lastModifiedBy>
  <cp:lastPrinted>2021-10-18T05:06:10Z</cp:lastPrinted>
  <dcterms:created xsi:type="dcterms:W3CDTF">2018-01-15T10:26:14Z</dcterms:created>
  <dcterms:modified xsi:type="dcterms:W3CDTF">2021-10-18T05:08:06Z</dcterms:modified>
</cp:coreProperties>
</file>