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BA719177-5BEC-4A4B-8AF6-72FF7D609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3" r:id="rId1"/>
  </sheets>
  <definedNames>
    <definedName name="_xlnm.Print_Titles" localSheetId="0">'8'!$6:$6</definedName>
    <definedName name="_xlnm.Print_Area" localSheetId="0">'8'!$A$1:$G$82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3" l="1"/>
  <c r="F77" i="3"/>
  <c r="E78" i="3"/>
  <c r="E81" i="3"/>
  <c r="F76" i="3"/>
  <c r="E76" i="3" l="1"/>
  <c r="H45" i="3"/>
  <c r="H44" i="3"/>
  <c r="H42" i="3"/>
  <c r="F82" i="3"/>
  <c r="E82" i="3" s="1"/>
  <c r="D77" i="3"/>
  <c r="E77" i="3" s="1"/>
  <c r="D76" i="3"/>
  <c r="D75" i="3"/>
  <c r="D73" i="3"/>
  <c r="F70" i="3"/>
  <c r="F67" i="3"/>
  <c r="F62" i="3"/>
  <c r="F51" i="3"/>
  <c r="F53" i="3"/>
  <c r="F48" i="3" l="1"/>
  <c r="F45" i="3"/>
  <c r="E42" i="3"/>
  <c r="E41" i="3"/>
  <c r="F41" i="3"/>
  <c r="F38" i="3"/>
  <c r="F11" i="3" l="1"/>
  <c r="F10" i="3" s="1"/>
  <c r="D69" i="3"/>
  <c r="D68" i="3" s="1"/>
  <c r="D66" i="3"/>
  <c r="D65" i="3" s="1"/>
  <c r="D61" i="3"/>
  <c r="D60" i="3" s="1"/>
  <c r="D59" i="3" s="1"/>
  <c r="D57" i="3"/>
  <c r="D56" i="3" s="1"/>
  <c r="D55" i="3" s="1"/>
  <c r="D52" i="3"/>
  <c r="D50" i="3"/>
  <c r="D47" i="3"/>
  <c r="D46" i="3" s="1"/>
  <c r="D44" i="3"/>
  <c r="D43" i="3" s="1"/>
  <c r="D39" i="3"/>
  <c r="D38" i="3"/>
  <c r="D37" i="3" s="1"/>
  <c r="D36" i="3" s="1"/>
  <c r="D32" i="3"/>
  <c r="D31" i="3" s="1"/>
  <c r="D30" i="3" s="1"/>
  <c r="D29" i="3" s="1"/>
  <c r="D27" i="3"/>
  <c r="D26" i="3" s="1"/>
  <c r="D25" i="3" s="1"/>
  <c r="D24" i="3" s="1"/>
  <c r="D22" i="3"/>
  <c r="D21" i="3" s="1"/>
  <c r="D20" i="3" s="1"/>
  <c r="D19" i="3" s="1"/>
  <c r="D17" i="3"/>
  <c r="D16" i="3" s="1"/>
  <c r="D15" i="3" s="1"/>
  <c r="D14" i="3" s="1"/>
  <c r="D11" i="3"/>
  <c r="D10" i="3" s="1"/>
  <c r="D9" i="3" s="1"/>
  <c r="D8" i="3" s="1"/>
  <c r="D7" i="3" s="1"/>
  <c r="D49" i="3" l="1"/>
  <c r="D35" i="3" s="1"/>
  <c r="D34" i="3" s="1"/>
  <c r="D13" i="3" s="1"/>
  <c r="D64" i="3"/>
  <c r="D63" i="3" s="1"/>
  <c r="D54" i="3" s="1"/>
  <c r="D71" i="3" l="1"/>
  <c r="F73" i="3"/>
  <c r="E70" i="3"/>
  <c r="E67" i="3"/>
  <c r="E62" i="3"/>
  <c r="E58" i="3"/>
  <c r="E57" i="3" s="1"/>
  <c r="E56" i="3" s="1"/>
  <c r="E55" i="3" s="1"/>
  <c r="E40" i="3"/>
  <c r="E45" i="3"/>
  <c r="E48" i="3"/>
  <c r="E51" i="3"/>
  <c r="E53" i="3"/>
  <c r="E33" i="3"/>
  <c r="E28" i="3"/>
  <c r="E23" i="3"/>
  <c r="E18" i="3"/>
  <c r="E12" i="3"/>
  <c r="F69" i="3"/>
  <c r="F68" i="3" s="1"/>
  <c r="F57" i="3"/>
  <c r="F56" i="3" s="1"/>
  <c r="F55" i="3" s="1"/>
  <c r="F61" i="3"/>
  <c r="F60" i="3" s="1"/>
  <c r="F59" i="3" s="1"/>
  <c r="F47" i="3"/>
  <c r="F46" i="3" s="1"/>
  <c r="F37" i="3"/>
  <c r="F32" i="3"/>
  <c r="F31" i="3" s="1"/>
  <c r="F30" i="3" s="1"/>
  <c r="F29" i="3" s="1"/>
  <c r="F36" i="3" l="1"/>
  <c r="E36" i="3" s="1"/>
  <c r="E37" i="3"/>
  <c r="E29" i="3"/>
  <c r="E75" i="3"/>
  <c r="E59" i="3"/>
  <c r="E46" i="3"/>
  <c r="E68" i="3"/>
  <c r="E61" i="3"/>
  <c r="E32" i="3"/>
  <c r="E38" i="3"/>
  <c r="E30" i="3"/>
  <c r="E31" i="3"/>
  <c r="E60" i="3"/>
  <c r="E69" i="3"/>
  <c r="E47" i="3"/>
  <c r="F52" i="3"/>
  <c r="F44" i="3"/>
  <c r="F39" i="3"/>
  <c r="F22" i="3"/>
  <c r="F17" i="3"/>
  <c r="F21" i="3" l="1"/>
  <c r="E22" i="3"/>
  <c r="F16" i="3"/>
  <c r="E17" i="3"/>
  <c r="E39" i="3"/>
  <c r="E44" i="3"/>
  <c r="E52" i="3"/>
  <c r="F43" i="3"/>
  <c r="E43" i="3" l="1"/>
  <c r="F15" i="3"/>
  <c r="E16" i="3"/>
  <c r="F20" i="3"/>
  <c r="E21" i="3"/>
  <c r="F14" i="3" l="1"/>
  <c r="E14" i="3" s="1"/>
  <c r="E15" i="3"/>
  <c r="F19" i="3"/>
  <c r="E19" i="3" s="1"/>
  <c r="E20" i="3"/>
  <c r="F9" i="3"/>
  <c r="F27" i="3"/>
  <c r="E27" i="3" s="1"/>
  <c r="E11" i="3"/>
  <c r="F8" i="3" l="1"/>
  <c r="E10" i="3"/>
  <c r="F26" i="3"/>
  <c r="F25" i="3" l="1"/>
  <c r="E25" i="3" s="1"/>
  <c r="E26" i="3"/>
  <c r="E9" i="3"/>
  <c r="F7" i="3"/>
  <c r="F24" i="3" l="1"/>
  <c r="E24" i="3" s="1"/>
  <c r="E8" i="3"/>
  <c r="E74" i="3" l="1"/>
  <c r="E73" i="3" s="1"/>
  <c r="F66" i="3"/>
  <c r="F50" i="3"/>
  <c r="E50" i="3" s="1"/>
  <c r="E7" i="3" l="1"/>
  <c r="F65" i="3"/>
  <c r="E66" i="3"/>
  <c r="F49" i="3"/>
  <c r="F35" i="3" s="1"/>
  <c r="E49" i="3" l="1"/>
  <c r="E35" i="3"/>
  <c r="F64" i="3"/>
  <c r="E65" i="3"/>
  <c r="F34" i="3" l="1"/>
  <c r="F13" i="3" s="1"/>
  <c r="F63" i="3"/>
  <c r="E64" i="3"/>
  <c r="E34" i="3" l="1"/>
  <c r="E63" i="3"/>
  <c r="E54" i="3" s="1"/>
  <c r="F54" i="3"/>
  <c r="F71" i="3" s="1"/>
  <c r="E13" i="3"/>
  <c r="E71" i="3" l="1"/>
</calcChain>
</file>

<file path=xl/sharedStrings.xml><?xml version="1.0" encoding="utf-8"?>
<sst xmlns="http://schemas.openxmlformats.org/spreadsheetml/2006/main" count="100" uniqueCount="72">
  <si>
    <t>ИТОГО: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</si>
  <si>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</si>
  <si>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</si>
  <si>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5100000000</t>
  </si>
  <si>
    <t>Муниципальная программа "Развитие образования в городе Радужный на 2019-2025 годы и на период до 2030 года"</t>
  </si>
  <si>
    <t>ВР</t>
  </si>
  <si>
    <t>ЦСР</t>
  </si>
  <si>
    <t>Наименование</t>
  </si>
  <si>
    <t>к пояснительной записке по расходам</t>
  </si>
  <si>
    <t>Сумма уточнений</t>
  </si>
  <si>
    <t>Примечание</t>
  </si>
  <si>
    <t xml:space="preserve">Расходы на проведение капитального ремонта зданий и сооружений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</si>
  <si>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</si>
  <si>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</si>
  <si>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Расходы на проведение текущего ремонта зданий и учреждений</t>
  </si>
  <si>
    <t>Расходы  на реализацию мероприятий по укреплению материально-технической базы</t>
  </si>
  <si>
    <t>Капитальные вложения в объекты государственной (муниципальной) собственности</t>
  </si>
  <si>
    <t>Расходы на проведение капитального ремонта зданий и сооружений</t>
  </si>
  <si>
    <t>Расходы на проведение мероприятий в области культуры</t>
  </si>
  <si>
    <t>Подпрограмма "Реализация программ спортивной подготовки в учреждениях спортивной направленности"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</si>
  <si>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</si>
  <si>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Муниципальная программа "Формирование современной городской среды в городе Радужный на 2019-2025 годы и на период до 2030 года"</t>
  </si>
  <si>
    <t>Подпрограмма "Обеспечение благоустройства территории города Радужный"</t>
  </si>
  <si>
    <t>Основное мероприятие "Организация содержания и благоустройства территории города Радужный"</t>
  </si>
  <si>
    <t>Расходы на проведение текущего ремонта зданий и сооружений</t>
  </si>
  <si>
    <t>Примечание:</t>
  </si>
  <si>
    <t>-ООО "РН-Юганскнефтегаз" договор от 01.10.2018 №38 (остатки 2018 г.)</t>
  </si>
  <si>
    <t>-ООО "РН-Юганскнефтегаз" договор от 04.12.2019 №214219/2560Д (остатки 2019 г.)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</si>
  <si>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</si>
  <si>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Основное мероприятие "Принятие мер по обеспечению комплексной безопасности и комфортных условий в организациях подведомственных управлению образования"</t>
  </si>
  <si>
    <r>
      <t xml:space="preserve">Уточненные ассигнования </t>
    </r>
    <r>
      <rPr>
        <b/>
        <sz val="11"/>
        <color theme="1"/>
        <rFont val="Times New Roman"/>
        <family val="1"/>
        <charset val="204"/>
      </rPr>
      <t xml:space="preserve">на 2021 </t>
    </r>
    <r>
      <rPr>
        <b/>
        <sz val="11"/>
        <rFont val="Times New Roman"/>
        <family val="1"/>
        <charset val="204"/>
      </rPr>
      <t xml:space="preserve">год </t>
    </r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</si>
  <si>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</si>
  <si>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 xml:space="preserve">5200000000
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</si>
  <si>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</si>
  <si>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городе Радужный"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</si>
  <si>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</si>
  <si>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</si>
  <si>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Расходы на проведение мероприятий в области физической культуры и спорта</t>
  </si>
  <si>
    <t xml:space="preserve"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</t>
  </si>
  <si>
    <t>Бюджетные инвестиции</t>
  </si>
  <si>
    <t xml:space="preserve">Распределение прочих безвозмездных поступлений  города Радужный на 2021 год </t>
  </si>
  <si>
    <t>Остатки средств за счет безвозмездных поступлений на едином счете на 01.01.2021 года, в т.ч.:</t>
  </si>
  <si>
    <t xml:space="preserve"> -АО "Нижневартовское нефтегазодобывающее предприятие" по  договору № 7370220/0835Д от 24.12.2020г.   </t>
  </si>
  <si>
    <t>Подпрограмма "Реализация молодежной политики в городе Радужный"</t>
  </si>
  <si>
    <t>Основное мероприятие "Организация и проведение мероприятий в сфере молодежной политики"</t>
  </si>
  <si>
    <t>Расходы на проведение мероприятий в области молодежной политики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</si>
  <si>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</si>
  <si>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Расходы на укрепление антитеррористической безопасности</t>
  </si>
  <si>
    <t>Подпрограмма "Благоустройство дворовых территорий многоквартирных домов"</t>
  </si>
  <si>
    <t>Подпрограмма "Благоустройство общественных территорий города Радужный"</t>
  </si>
  <si>
    <t>Основное мероприятие  "Благоустройство общественных территорий"</t>
  </si>
  <si>
    <t>Субсидии на  благоустройство территорий муниципальных образований</t>
  </si>
  <si>
    <t>751F200000</t>
  </si>
  <si>
    <t>751F2S2600</t>
  </si>
  <si>
    <t>Реализация мероприятий</t>
  </si>
  <si>
    <t>- ПАО "Варьеганнефтегаз"  по договору от 24.12.2020 №7380220/0768 Д</t>
  </si>
  <si>
    <t>- ПАО "Варьеганнефть" по соглашению о  взаимном сотрудничестве от 23.04.2019 №01/02-06-06 (Дополнительное соглашение №1 от 30.12.2019года)</t>
  </si>
  <si>
    <t>За счет средств поступивших из резервного фонда Правительства Тюменской области</t>
  </si>
  <si>
    <t xml:space="preserve">Распоряжение Правительства Тюменской области от 11.06.2021 №514-рп "О выделении средств" в сумме 80,00 тыс. рублей на приобретение спортивной экипировки  АУ "ГМЦ" Вектор М".             </t>
  </si>
  <si>
    <t>безвозмездные поступления в 2021 года, в т.ч.:</t>
  </si>
  <si>
    <t xml:space="preserve"> - ПАО НК " РуссНефть"Соглашение  о сотрудничестве в социально-экономической сфере  от 18.06.2021  № 33960-50/21-87/НФ     </t>
  </si>
  <si>
    <t>За счет остатка на 01.01.2021 по соглашению с ПАО "НК "Роснефть" (ООО "РН-Юганскнефтегаз") от 04.12.2019 № 2142019/2560Д  на установку спортивных комплексов по адресу: ХМАО-Югра, город Радужный, набережная реки Аган, 2 микрорайон район, напротив жилых домов №8,25; 7 микрорайон, район жилого дома №26.</t>
  </si>
  <si>
    <t xml:space="preserve">Уменьшение бюджетных ассигнований за счет остатка на 01.01.2021 по соглашению с ПАО НК "Роснефть" (ПАО "Варьеганнефтегаз") от 24.12.2020 № 7380220/0768Д:  в сумме - 33,48 тыс. рублей  с ремонта тротуара, расположенного по адресу: ХМО-Югра, город Радужный, 5 микрорайон, от тротуара вдоль ул. 50 лет Победы ( район жилого дома №13) до МБОУ СОШ №6;   в сумме - 1 565,55  тыс. рублей с  выполнения работ  по ремонту облицовки из гранитных плит мемориала  "Памяти Покалений" по адресу: ХМАО-Югра, город  Радужный, 2 микрорайон.                                </t>
  </si>
  <si>
    <t xml:space="preserve">За счет остатка на 01.01.2021 по соглашению с ПАО НК "Роснефть" (ПАО "Варьеганнефтегаз") от 24.12.2020 № 7380220/0768Д:  уменьшение бюджетных ассигнований  в сумме  - 1 425, 47 тыс. рублей.  с устройства наружного освещения тротуаров, расположенных по адресу: ХМАО-Югра, город Радужный, 7 микрорайон, территория между строениями №№ 31, 32,  жилыми домами №№ 3, 8 и МБОУ СОШ №5; уменьшение бюджетных ассигнований в сумме - 367,38 тыс.рублей с поставки металлических ограждений для последующей установки по адресу: ХМАО-Югра, город Радужный, 7 микрорайон;  увеличение бюджетных ассигнований  в сумме 535,43 тыс. рублей на благоустройство территории по адресу: ХМАО-Югра, город Радужный, 1 микрорайон, от входа в МАДОУ ДС №6 "Сказка" вдоль МАДОУ ДС №9 "Черепашка" до подхода к пешеходному переходу по ул.Первостроителей; увеличение бюджетных ассигнований  в сумме 12 380,45  тыс. рублей на благоустройство территории по адресу: ХМАО-Югра, город Радужный, 7 микрорайон, участок проезда №1 в районе жилых домов №10,12,14,15.                                                                                                                                     
</t>
  </si>
  <si>
    <t>Утвержденные ассигнования на 2021 год                    (решение Думы от 24.06.2021 №79)</t>
  </si>
  <si>
    <t>Приложение № 8</t>
  </si>
  <si>
    <t>За счет остатка на 01.01.2021 по соглашению с ПАО НК "Роснефть" (ООО "РН-Юганскнефтегаз") от 04.12.2019 № 2142019/2560 Д: на капитальный  ремонт городского стадиона ( капитальный ремонт ливневой канализации) в сумме 925,07 тыс. руб.; на капитальный ремонт объекта "Спортивный зал ПЛ-67" по адресу: г.Радужный, городской парк культуры и отдыха, строение №2, пом.2/1, пом.2/2 в сумме 1 062,91 тыс.руб.                                                                                                     За  счет остатка на 01.01.2021 по соглашению с  ПАО НК "Роснефть" (АО "ННП") от 24.12.2020 № 7370220/0835Д  на  капитальный ремонт объекта «Спортивный зал ПЛ-67» по адресу: г.Радужный, городской парк культуры и отдыха, строение №2, пом.2/1, пом.2/2 в сумме 2 126,96 тыс.руб.</t>
  </si>
  <si>
    <t>Увеличение бюджетных ассигнований за счет остатка на 01.01.2021 по соглашению с ПАО НК "Роснефть" (ООО "РН-Юганскнефтегаз") от 04.12.2019 № 2142019/2560Д: на замену системы видеонаблюдения на объекте: Спортивный комплекс "Сакура по адресу г. Радужный,4 мкр., дом 6; на приобретение оборудования и монтаж дополнительных камер видеонаблюдения, дооборудование в тренажерный зал на объекте: СК "Факел" по адресу: г. Радужный,3 мкр, дом23;                                                                                            на приобретение оборудования, монтаж, наладка тревожной сигнализации, на объкте: МАУ СШОР "Юность" по адресу г. Радужный,3 мкр, дом23.</t>
  </si>
  <si>
    <t xml:space="preserve"> Увеличение бюджетных ассигнований за счет остатка на 01.01.2021 по соглашению с ПАО НК "Роснефть" (ООО "РН-Юганскнефтегаз") от 04.12.2019 № 2142019/2560Д:                                                                                                                1. На текущий ремонт кровли ДК "Нефтяник" город Радужный в сумме 1 698,88 тыс. руб.;                                                                        2. МАУ СШОР "Юность"  ремонт помещений  в здании СК "Факел" расположенного по адресу ХМАО-Югра город Радужный, 3 мкр., дом 23 в сумме 511,24 тыс. руб.;                                                                                                  3. МАУ СШОР "Юность" выполнение работ по ремонту пола в зале бокса МАУ СШОР "Юность" горорд Радужный, 1 мкр., дом 48а. в сумме 150,98 тыс. руб.</t>
  </si>
  <si>
    <t xml:space="preserve"> Увеличение бюджетных ассигнований за счет остатка на 01.01.2021 по соглашению с ПАО НК "Роснефть" (ООО "РН-Юганскнефтегаз") от 04.12.2019 № 2142019/2560Д на ремонт конструкции кровли здания МАУ СШОР "Юность", расположенного по адресу : ХМАО-Югра, город Радужный, 1 мкр., стр. 48а в сумме 9 770,14 тыс. руб., а так же  уменьшение бюджетных ассигнований  в сумме - 878,81 тыс. руб. с ремонта городского стадиона, расположенного по адресу:ХМАО-Югра, город Радужный, 1 мкр., стр.30 а.</t>
  </si>
  <si>
    <t xml:space="preserve">1. По соглашению с ПАО НК "РуссНефть" от 18.06.2021 №33960-50/21-87/НФ  бюджетные ассигнования доведены в сумме 2 000 тыс. рублей на поставку и монтаж светодиодного всепогодного уличного экрана с комплектом трансляционного оборудования для установки по адресу: ХМАО-Югра, г.Радужный, 5 микрорайон, Городской парк культуры и отдыха, площадь "Дружбы народов";                                                                                                                    2.Уменьшение бюджетных ассигнований за счет остатка на  01.01.2021  по соглашению с ПАО НК "Роснефть" (ПАО "Варьеганнефтегаз") от 24.12.2020 №7380220/0768Д  на выполнение работ по благоустройству территории Аллеи Славы, расположенной по адресу: ХМАО-Югра, г.Радужный, 10 микрорайон, территория между ул.Парковая, ул.Бульварная, МАДОУ ДС №5 "Росток в сумме - 4 652,95 тыс. рублей и направлены в сумме 2 193,19 тыс.руб.  на поставку и монтаж светодиодного всепогодного уличного экрана с комплектом трансляционного оборудования для установки по адресу:ХМАО-Югра, г.Радужный, 5 мкр.,Городской парк культуры и отдыха, площадь "Дружбы народов";                                                                                          3. Уменьшение бюджетных ассигнований за  счет остатка на 01.01.2021 по соглашению с  ПАО НК "Роснефть" (АО "ННП") от 24.12.2020 № 7370220/0835Д на выполнение работ по благоустройству территории Аллеи Славы, расположенной по адресу: ХМАО-Югра, г.Радужный, 10 микрорайон, территория между ул.Парковая, ул.Бульварная, МАДОУ ДС №5 "Росток" в сумме - 417,94 тыс. рублей и направлены в сумме 417,94 тыс. рублей  на поставку и монтаж светодиодного всепогодного уличного экрана с комплектом трансляционного оборудования для установки по адресу:ХМАО-Югра, г.Радужный, 5 мкр.,Городской парк культуры и отдыха, площадь "Дружбы народов".                                 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</si>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</sst>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00"/>
    <numFmt numFmtId="168" formatCode="00\.00\.00"/>
    <numFmt numFmtId="169" formatCode="#,##0.00\ _₽"/>
    <numFmt numFmtId="170" formatCode="000000"/>
    <numFmt numFmtId="171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1"/>
    <xf numFmtId="0" fontId="2" fillId="0" borderId="0" xfId="2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1" fillId="0" borderId="0" xfId="1" applyFont="1" applyFill="1" applyProtection="1">
      <protection hidden="1"/>
    </xf>
    <xf numFmtId="0" fontId="4" fillId="0" borderId="3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6" fillId="0" borderId="2" xfId="4" applyNumberFormat="1" applyFont="1" applyFill="1" applyBorder="1" applyAlignment="1" applyProtection="1">
      <alignment horizontal="center" vertical="center" wrapText="1"/>
      <protection hidden="1"/>
    </xf>
    <xf numFmtId="168" fontId="6" fillId="0" borderId="3" xfId="1" applyNumberFormat="1" applyFont="1" applyFill="1" applyBorder="1" applyAlignment="1" applyProtection="1">
      <alignment vertical="center" wrapText="1"/>
      <protection hidden="1"/>
    </xf>
    <xf numFmtId="171" fontId="1" fillId="0" borderId="0" xfId="1" applyNumberFormat="1"/>
    <xf numFmtId="0" fontId="4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/>
    <xf numFmtId="0" fontId="12" fillId="0" borderId="0" xfId="1" applyFont="1"/>
    <xf numFmtId="165" fontId="6" fillId="2" borderId="2" xfId="1" applyNumberFormat="1" applyFont="1" applyFill="1" applyBorder="1" applyAlignment="1" applyProtection="1">
      <alignment horizontal="center" vertical="center"/>
      <protection hidden="1"/>
    </xf>
    <xf numFmtId="0" fontId="13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13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1" applyFont="1" applyFill="1" applyAlignment="1">
      <alignment horizontal="left"/>
    </xf>
    <xf numFmtId="171" fontId="1" fillId="3" borderId="0" xfId="1" applyNumberFormat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1" fillId="3" borderId="0" xfId="1" applyFill="1" applyAlignment="1">
      <alignment horizontal="left"/>
    </xf>
    <xf numFmtId="0" fontId="1" fillId="0" borderId="0" xfId="1"/>
    <xf numFmtId="0" fontId="4" fillId="3" borderId="3" xfId="1" applyNumberFormat="1" applyFont="1" applyFill="1" applyBorder="1" applyAlignment="1" applyProtection="1">
      <alignment horizontal="left" vertical="center" wrapText="1"/>
      <protection hidden="1"/>
    </xf>
    <xf numFmtId="0" fontId="13" fillId="3" borderId="3" xfId="1" applyNumberFormat="1" applyFont="1" applyFill="1" applyBorder="1" applyAlignment="1" applyProtection="1">
      <alignment horizontal="left" vertical="center" wrapText="1"/>
      <protection hidden="1"/>
    </xf>
    <xf numFmtId="167" fontId="4" fillId="0" borderId="2" xfId="2" applyNumberFormat="1" applyFont="1" applyFill="1" applyBorder="1" applyAlignment="1" applyProtection="1">
      <alignment horizontal="center" vertical="center" wrapText="1"/>
      <protection hidden="1"/>
    </xf>
    <xf numFmtId="165" fontId="6" fillId="0" borderId="2" xfId="2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7" fontId="13" fillId="0" borderId="2" xfId="2" applyNumberFormat="1" applyFont="1" applyFill="1" applyBorder="1" applyAlignment="1" applyProtection="1">
      <alignment horizontal="center" vertical="center" wrapText="1"/>
      <protection hidden="1"/>
    </xf>
    <xf numFmtId="167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70" fontId="4" fillId="3" borderId="1" xfId="2" applyNumberFormat="1" applyFont="1" applyFill="1" applyBorder="1" applyAlignment="1">
      <alignment horizontal="left" vertical="top" wrapText="1"/>
    </xf>
    <xf numFmtId="49" fontId="4" fillId="3" borderId="6" xfId="2" applyNumberFormat="1" applyFont="1" applyFill="1" applyBorder="1" applyAlignment="1">
      <alignment horizontal="left" wrapText="1"/>
    </xf>
    <xf numFmtId="0" fontId="4" fillId="3" borderId="0" xfId="2" applyFont="1" applyFill="1"/>
    <xf numFmtId="49" fontId="11" fillId="3" borderId="0" xfId="2" applyNumberFormat="1" applyFont="1" applyFill="1" applyAlignment="1">
      <alignment wrapText="1"/>
    </xf>
    <xf numFmtId="0" fontId="6" fillId="3" borderId="0" xfId="2" applyFont="1" applyFill="1" applyAlignment="1">
      <alignment wrapText="1"/>
    </xf>
    <xf numFmtId="0" fontId="4" fillId="3" borderId="0" xfId="1" applyFont="1" applyFill="1"/>
    <xf numFmtId="0" fontId="3" fillId="3" borderId="0" xfId="3" applyFont="1" applyFill="1" applyAlignment="1">
      <alignment horizontal="right"/>
    </xf>
    <xf numFmtId="0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3" xfId="1" applyNumberFormat="1" applyFont="1" applyFill="1" applyBorder="1" applyAlignment="1" applyProtection="1">
      <alignment vertical="center" wrapText="1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8" fontId="13" fillId="0" borderId="3" xfId="1" applyNumberFormat="1" applyFont="1" applyFill="1" applyBorder="1" applyAlignment="1" applyProtection="1">
      <alignment vertical="center" wrapText="1"/>
      <protection hidden="1"/>
    </xf>
    <xf numFmtId="166" fontId="13" fillId="0" borderId="2" xfId="1" applyNumberFormat="1" applyFont="1" applyFill="1" applyBorder="1" applyAlignment="1" applyProtection="1">
      <alignment horizontal="center" vertical="center"/>
      <protection hidden="1"/>
    </xf>
    <xf numFmtId="167" fontId="13" fillId="3" borderId="2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2" xfId="1" applyNumberFormat="1" applyFont="1" applyFill="1" applyBorder="1" applyAlignment="1" applyProtection="1">
      <alignment horizontal="center" vertical="center" wrapText="1"/>
      <protection hidden="1"/>
    </xf>
    <xf numFmtId="169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0" fontId="6" fillId="3" borderId="3" xfId="1" applyNumberFormat="1" applyFont="1" applyFill="1" applyBorder="1" applyAlignment="1" applyProtection="1">
      <alignment horizontal="left" vertical="center" wrapText="1"/>
      <protection hidden="1"/>
    </xf>
    <xf numFmtId="168" fontId="6" fillId="3" borderId="3" xfId="1" applyNumberFormat="1" applyFont="1" applyFill="1" applyBorder="1" applyAlignment="1" applyProtection="1">
      <alignment vertical="center" wrapText="1"/>
      <protection hidden="1"/>
    </xf>
    <xf numFmtId="167" fontId="6" fillId="3" borderId="2" xfId="2" applyNumberFormat="1" applyFont="1" applyFill="1" applyBorder="1" applyAlignment="1" applyProtection="1">
      <alignment horizontal="center" vertical="center" wrapText="1"/>
      <protection hidden="1"/>
    </xf>
    <xf numFmtId="166" fontId="6" fillId="3" borderId="2" xfId="1" applyNumberFormat="1" applyFont="1" applyFill="1" applyBorder="1" applyAlignment="1" applyProtection="1">
      <alignment horizontal="center" vertical="center"/>
      <protection hidden="1"/>
    </xf>
    <xf numFmtId="169" fontId="6" fillId="3" borderId="2" xfId="4" applyNumberFormat="1" applyFont="1" applyFill="1" applyBorder="1" applyAlignment="1" applyProtection="1">
      <alignment horizontal="center" vertical="center" wrapText="1"/>
      <protection hidden="1"/>
    </xf>
    <xf numFmtId="165" fontId="4" fillId="0" borderId="2" xfId="2" applyNumberFormat="1" applyFont="1" applyFill="1" applyBorder="1" applyAlignment="1" applyProtection="1">
      <alignment horizontal="center" vertical="center"/>
      <protection hidden="1"/>
    </xf>
    <xf numFmtId="169" fontId="4" fillId="3" borderId="2" xfId="4" applyNumberFormat="1" applyFont="1" applyFill="1" applyBorder="1" applyAlignment="1" applyProtection="1">
      <alignment horizontal="center" vertical="center" wrapText="1"/>
      <protection hidden="1"/>
    </xf>
    <xf numFmtId="4" fontId="4" fillId="3" borderId="0" xfId="2" applyNumberFormat="1" applyFont="1" applyFill="1"/>
    <xf numFmtId="169" fontId="4" fillId="3" borderId="0" xfId="2" applyNumberFormat="1" applyFont="1" applyFill="1" applyAlignment="1">
      <alignment horizontal="center" wrapText="1"/>
    </xf>
    <xf numFmtId="169" fontId="6" fillId="3" borderId="0" xfId="2" applyNumberFormat="1" applyFont="1" applyFill="1" applyAlignment="1">
      <alignment horizontal="center"/>
    </xf>
    <xf numFmtId="4" fontId="4" fillId="3" borderId="0" xfId="2" applyNumberFormat="1" applyFont="1" applyFill="1" applyAlignment="1">
      <alignment horizontal="center"/>
    </xf>
    <xf numFmtId="0" fontId="4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3" borderId="2" xfId="2" applyNumberFormat="1" applyFont="1" applyFill="1" applyBorder="1" applyAlignment="1" applyProtection="1">
      <alignment horizontal="center" vertical="center" wrapText="1"/>
      <protection hidden="1"/>
    </xf>
    <xf numFmtId="168" fontId="13" fillId="3" borderId="3" xfId="1" applyNumberFormat="1" applyFont="1" applyFill="1" applyBorder="1" applyAlignment="1" applyProtection="1">
      <alignment vertical="center" wrapText="1"/>
      <protection hidden="1"/>
    </xf>
    <xf numFmtId="166" fontId="13" fillId="3" borderId="2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9" fontId="4" fillId="3" borderId="2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4" xfId="1" applyNumberFormat="1" applyFont="1" applyFill="1" applyBorder="1" applyAlignment="1" applyProtection="1">
      <alignment vertical="center" wrapText="1"/>
      <protection hidden="1"/>
    </xf>
    <xf numFmtId="167" fontId="4" fillId="3" borderId="5" xfId="2" applyNumberFormat="1" applyFont="1" applyFill="1" applyBorder="1" applyAlignment="1" applyProtection="1">
      <alignment horizontal="center" vertical="center" wrapText="1"/>
      <protection hidden="1"/>
    </xf>
    <xf numFmtId="169" fontId="4" fillId="3" borderId="5" xfId="4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4" applyNumberFormat="1" applyFont="1" applyFill="1" applyBorder="1" applyAlignment="1" applyProtection="1">
      <alignment horizontal="left" vertical="center" wrapText="1"/>
      <protection hidden="1"/>
    </xf>
    <xf numFmtId="0" fontId="4" fillId="3" borderId="1" xfId="4" applyNumberFormat="1" applyFont="1" applyFill="1" applyBorder="1" applyAlignment="1" applyProtection="1">
      <alignment horizontal="left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/>
      <protection hidden="1"/>
    </xf>
    <xf numFmtId="0" fontId="6" fillId="0" borderId="8" xfId="1" applyNumberFormat="1" applyFont="1" applyFill="1" applyBorder="1" applyAlignment="1" applyProtection="1">
      <alignment horizontal="center"/>
      <protection hidden="1"/>
    </xf>
    <xf numFmtId="165" fontId="4" fillId="0" borderId="8" xfId="1" applyNumberFormat="1" applyFont="1" applyFill="1" applyBorder="1" applyAlignment="1" applyProtection="1">
      <alignment horizontal="center"/>
      <protection hidden="1"/>
    </xf>
    <xf numFmtId="165" fontId="4" fillId="3" borderId="9" xfId="1" applyNumberFormat="1" applyFont="1" applyFill="1" applyBorder="1" applyAlignment="1" applyProtection="1">
      <alignment horizontal="center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NumberFormat="1" applyFont="1" applyFill="1" applyAlignment="1" applyProtection="1">
      <protection hidden="1"/>
    </xf>
    <xf numFmtId="0" fontId="6" fillId="3" borderId="1" xfId="4" applyNumberFormat="1" applyFont="1" applyFill="1" applyBorder="1" applyAlignment="1" applyProtection="1">
      <alignment horizontal="left" vertical="center" wrapText="1"/>
      <protection hidden="1"/>
    </xf>
    <xf numFmtId="0" fontId="4" fillId="3" borderId="13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4" applyNumberFormat="1" applyFont="1" applyFill="1" applyBorder="1" applyAlignment="1" applyProtection="1">
      <alignment horizontal="center" vertical="center" wrapText="1"/>
      <protection hidden="1"/>
    </xf>
    <xf numFmtId="49" fontId="13" fillId="3" borderId="0" xfId="2" applyNumberFormat="1" applyFont="1" applyFill="1" applyAlignment="1">
      <alignment wrapText="1"/>
    </xf>
    <xf numFmtId="164" fontId="1" fillId="0" borderId="0" xfId="13" applyFont="1"/>
    <xf numFmtId="164" fontId="1" fillId="0" borderId="0" xfId="13" applyFont="1" applyAlignment="1">
      <alignment horizontal="center" vertical="top"/>
    </xf>
    <xf numFmtId="0" fontId="1" fillId="0" borderId="0" xfId="1" applyAlignment="1">
      <alignment horizontal="center"/>
    </xf>
    <xf numFmtId="170" fontId="15" fillId="3" borderId="1" xfId="2" applyNumberFormat="1" applyFont="1" applyFill="1" applyBorder="1" applyAlignment="1">
      <alignment horizontal="left" vertical="top" wrapText="1"/>
    </xf>
    <xf numFmtId="0" fontId="1" fillId="0" borderId="15" xfId="1" applyFont="1" applyFill="1" applyBorder="1" applyProtection="1">
      <protection hidden="1"/>
    </xf>
    <xf numFmtId="171" fontId="4" fillId="3" borderId="0" xfId="2" applyNumberFormat="1" applyFont="1" applyFill="1"/>
    <xf numFmtId="0" fontId="6" fillId="3" borderId="1" xfId="4" applyNumberFormat="1" applyFont="1" applyFill="1" applyBorder="1" applyAlignment="1" applyProtection="1">
      <alignment horizontal="justify" vertical="center" wrapText="1"/>
      <protection hidden="1"/>
    </xf>
    <xf numFmtId="169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Alignment="1" applyProtection="1">
      <alignment horizontal="right"/>
      <protection hidden="1"/>
    </xf>
    <xf numFmtId="170" fontId="6" fillId="3" borderId="1" xfId="2" applyNumberFormat="1" applyFont="1" applyFill="1" applyBorder="1" applyAlignment="1">
      <alignment horizontal="left" vertical="top" wrapText="1"/>
    </xf>
    <xf numFmtId="0" fontId="6" fillId="3" borderId="1" xfId="4" applyNumberFormat="1" applyFont="1" applyFill="1" applyBorder="1" applyAlignment="1" applyProtection="1">
      <alignment horizontal="left" vertical="center" wrapText="1"/>
      <protection hidden="1"/>
    </xf>
    <xf numFmtId="0" fontId="8" fillId="3" borderId="14" xfId="4" applyNumberFormat="1" applyFont="1" applyFill="1" applyBorder="1" applyAlignment="1" applyProtection="1">
      <alignment vertical="center" wrapText="1"/>
      <protection hidden="1"/>
    </xf>
    <xf numFmtId="0" fontId="8" fillId="3" borderId="6" xfId="4" applyNumberFormat="1" applyFont="1" applyFill="1" applyBorder="1" applyAlignment="1" applyProtection="1">
      <alignment vertical="center" wrapText="1"/>
      <protection hidden="1"/>
    </xf>
    <xf numFmtId="0" fontId="2" fillId="0" borderId="0" xfId="2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>
      <alignment wrapText="1"/>
    </xf>
    <xf numFmtId="0" fontId="4" fillId="3" borderId="1" xfId="4" applyNumberFormat="1" applyFont="1" applyFill="1" applyBorder="1" applyAlignment="1" applyProtection="1">
      <alignment horizontal="left" vertical="center" wrapText="1"/>
      <protection hidden="1"/>
    </xf>
    <xf numFmtId="170" fontId="6" fillId="3" borderId="1" xfId="2" applyNumberFormat="1" applyFont="1" applyFill="1" applyBorder="1" applyAlignment="1">
      <alignment horizontal="left" vertical="center" wrapText="1"/>
    </xf>
    <xf numFmtId="0" fontId="6" fillId="3" borderId="14" xfId="4" applyNumberFormat="1" applyFont="1" applyFill="1" applyBorder="1" applyAlignment="1" applyProtection="1">
      <alignment horizontal="left" vertical="center" wrapText="1"/>
      <protection hidden="1"/>
    </xf>
    <xf numFmtId="0" fontId="6" fillId="3" borderId="6" xfId="4" applyNumberFormat="1" applyFont="1" applyFill="1" applyBorder="1" applyAlignment="1" applyProtection="1">
      <alignment horizontal="left" vertical="center" wrapText="1"/>
      <protection hidden="1"/>
    </xf>
    <xf numFmtId="0" fontId="8" fillId="3" borderId="1" xfId="4" applyNumberFormat="1" applyFont="1" applyFill="1" applyBorder="1" applyAlignment="1" applyProtection="1">
      <alignment horizontal="left" vertical="center" wrapText="1"/>
      <protection hidden="1"/>
    </xf>
  </cellXfs>
  <cellStyles count="14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 2" xfId="4" xr:uid="{00000000-0005-0000-0000-000003000000}"/>
    <cellStyle name="Обычный 2 2" xfId="5" xr:uid="{00000000-0005-0000-0000-000004000000}"/>
    <cellStyle name="Обычный 2 3" xfId="6" xr:uid="{00000000-0005-0000-0000-000005000000}"/>
    <cellStyle name="Обычный 2 39" xfId="3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2 6" xfId="9" xr:uid="{00000000-0005-0000-0000-000009000000}"/>
    <cellStyle name="Обычный 2 7" xfId="10" xr:uid="{00000000-0005-0000-0000-00000A000000}"/>
    <cellStyle name="Обычный 2 8" xfId="11" xr:uid="{00000000-0005-0000-0000-00000B000000}"/>
    <cellStyle name="Обычный 2 9" xfId="12" xr:uid="{00000000-0005-0000-0000-00000C000000}"/>
    <cellStyle name="Финансовый" xfId="1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topLeftCell="A46" zoomScale="86" zoomScaleNormal="86" zoomScaleSheetLayoutView="86" workbookViewId="0">
      <selection activeCell="A55" sqref="A55"/>
    </sheetView>
  </sheetViews>
  <sheetFormatPr defaultColWidth="9.140625" defaultRowHeight="12.75" x14ac:dyDescent="0.2"/>
  <cols>
    <col min="1" max="1" width="71.5703125" style="1" customWidth="1"/>
    <col min="2" max="2" width="19.7109375" style="1" customWidth="1"/>
    <col min="3" max="3" width="13.42578125" style="1" customWidth="1"/>
    <col min="4" max="5" width="19" style="1" customWidth="1"/>
    <col min="6" max="6" width="18" style="1" customWidth="1"/>
    <col min="7" max="7" width="86.28515625" style="25" customWidth="1"/>
    <col min="8" max="8" width="83.7109375" style="1" customWidth="1"/>
    <col min="9" max="9" width="12.28515625" style="1" customWidth="1"/>
    <col min="10" max="210" width="9.140625" style="1" customWidth="1"/>
    <col min="211" max="16384" width="9.140625" style="1"/>
  </cols>
  <sheetData>
    <row r="1" spans="1:7" ht="15.75" x14ac:dyDescent="0.25">
      <c r="A1" s="2"/>
      <c r="B1" s="98"/>
      <c r="C1" s="98"/>
      <c r="D1" s="98"/>
      <c r="E1" s="98"/>
      <c r="F1" s="98"/>
      <c r="G1" s="41" t="s">
        <v>65</v>
      </c>
    </row>
    <row r="2" spans="1:7" ht="15.75" x14ac:dyDescent="0.25">
      <c r="A2" s="80"/>
      <c r="B2" s="98"/>
      <c r="C2" s="98"/>
      <c r="D2" s="98"/>
      <c r="E2" s="98"/>
      <c r="F2" s="98"/>
      <c r="G2" s="41" t="s">
        <v>8</v>
      </c>
    </row>
    <row r="3" spans="1:7" ht="15.75" x14ac:dyDescent="0.2">
      <c r="A3" s="3"/>
      <c r="B3" s="4"/>
      <c r="C3" s="99"/>
      <c r="D3" s="99"/>
      <c r="E3" s="99"/>
      <c r="F3" s="99"/>
      <c r="G3" s="99"/>
    </row>
    <row r="4" spans="1:7" ht="18.75" x14ac:dyDescent="0.25">
      <c r="A4" s="100" t="s">
        <v>40</v>
      </c>
      <c r="B4" s="100"/>
      <c r="C4" s="100"/>
      <c r="D4" s="100"/>
      <c r="E4" s="100"/>
      <c r="F4" s="100"/>
      <c r="G4" s="101"/>
    </row>
    <row r="5" spans="1:7" ht="16.5" thickBot="1" x14ac:dyDescent="0.3">
      <c r="A5" s="5"/>
      <c r="B5" s="5"/>
      <c r="C5" s="6"/>
      <c r="D5" s="89"/>
      <c r="E5" s="89"/>
      <c r="F5" s="89"/>
      <c r="G5" s="93" t="s">
        <v>71</v>
      </c>
    </row>
    <row r="6" spans="1:7" ht="81.599999999999994" customHeight="1" thickBot="1" x14ac:dyDescent="0.25">
      <c r="A6" s="77" t="s">
        <v>7</v>
      </c>
      <c r="B6" s="78" t="s">
        <v>6</v>
      </c>
      <c r="C6" s="78" t="s">
        <v>5</v>
      </c>
      <c r="D6" s="82" t="s">
        <v>64</v>
      </c>
      <c r="E6" s="83" t="s">
        <v>9</v>
      </c>
      <c r="F6" s="83" t="s">
        <v>30</v>
      </c>
      <c r="G6" s="79" t="s">
        <v>10</v>
      </c>
    </row>
    <row r="7" spans="1:7" ht="31.9" customHeight="1" x14ac:dyDescent="0.2">
      <c r="A7" s="68" t="s">
        <v>4</v>
      </c>
      <c r="B7" s="69" t="s">
        <v>3</v>
      </c>
      <c r="C7" s="62"/>
      <c r="D7" s="70">
        <f>D8</f>
        <v>12538.99</v>
      </c>
      <c r="E7" s="70">
        <f>F7-D7</f>
        <v>0</v>
      </c>
      <c r="F7" s="70">
        <f>F8</f>
        <v>12538.99</v>
      </c>
      <c r="G7" s="36"/>
    </row>
    <row r="8" spans="1:7" ht="36.6" customHeight="1" x14ac:dyDescent="0.2">
      <c r="A8" s="27" t="s">
        <v>28</v>
      </c>
      <c r="B8" s="63">
        <v>5180000000</v>
      </c>
      <c r="C8" s="61"/>
      <c r="D8" s="56">
        <f>D9</f>
        <v>12538.99</v>
      </c>
      <c r="E8" s="56">
        <f>F8-D8</f>
        <v>0</v>
      </c>
      <c r="F8" s="56">
        <f>F9</f>
        <v>12538.99</v>
      </c>
      <c r="G8" s="72"/>
    </row>
    <row r="9" spans="1:7" ht="46.9" customHeight="1" x14ac:dyDescent="0.2">
      <c r="A9" s="7" t="s">
        <v>29</v>
      </c>
      <c r="B9" s="8">
        <v>5180100000</v>
      </c>
      <c r="C9" s="8"/>
      <c r="D9" s="9">
        <f>D10</f>
        <v>12538.99</v>
      </c>
      <c r="E9" s="30">
        <f t="shared" ref="E9:E11" si="0">F9-D9</f>
        <v>0</v>
      </c>
      <c r="F9" s="9">
        <f>F10</f>
        <v>12538.99</v>
      </c>
      <c r="G9" s="72"/>
    </row>
    <row r="10" spans="1:7" ht="15" x14ac:dyDescent="0.2">
      <c r="A10" s="19" t="s">
        <v>11</v>
      </c>
      <c r="B10" s="20">
        <v>5180120810</v>
      </c>
      <c r="C10" s="20"/>
      <c r="D10" s="21">
        <f>D11</f>
        <v>12538.99</v>
      </c>
      <c r="E10" s="30">
        <f t="shared" si="0"/>
        <v>0</v>
      </c>
      <c r="F10" s="21">
        <f>F11</f>
        <v>12538.99</v>
      </c>
      <c r="G10" s="72"/>
    </row>
    <row r="11" spans="1:7" ht="32.450000000000003" customHeight="1" x14ac:dyDescent="0.2">
      <c r="A11" s="12" t="s">
        <v>12</v>
      </c>
      <c r="B11" s="10">
        <v>5180120810</v>
      </c>
      <c r="C11" s="10">
        <v>200</v>
      </c>
      <c r="D11" s="11">
        <f>D12</f>
        <v>12538.99</v>
      </c>
      <c r="E11" s="30">
        <f t="shared" si="0"/>
        <v>0</v>
      </c>
      <c r="F11" s="11">
        <f>F12</f>
        <v>12538.99</v>
      </c>
      <c r="G11" s="95"/>
    </row>
    <row r="12" spans="1:7" ht="33" customHeight="1" x14ac:dyDescent="0.2">
      <c r="A12" s="12" t="s">
        <v>13</v>
      </c>
      <c r="B12" s="10">
        <v>5180120810</v>
      </c>
      <c r="C12" s="10">
        <v>240</v>
      </c>
      <c r="D12" s="18">
        <v>12538.99</v>
      </c>
      <c r="E12" s="30">
        <f t="shared" ref="E12:E53" si="1">F12-D12</f>
        <v>0</v>
      </c>
      <c r="F12" s="18">
        <v>12538.99</v>
      </c>
      <c r="G12" s="102"/>
    </row>
    <row r="13" spans="1:7" ht="40.9" customHeight="1" x14ac:dyDescent="0.2">
      <c r="A13" s="27" t="s">
        <v>31</v>
      </c>
      <c r="B13" s="61" t="s">
        <v>32</v>
      </c>
      <c r="C13" s="66"/>
      <c r="D13" s="67">
        <f>D14+D19+D24+D29+D34</f>
        <v>31592.569999999996</v>
      </c>
      <c r="E13" s="67">
        <f t="shared" si="1"/>
        <v>16167.860000000011</v>
      </c>
      <c r="F13" s="67">
        <f>F14+F19+F24+F29+F34</f>
        <v>47760.430000000008</v>
      </c>
      <c r="G13" s="34"/>
    </row>
    <row r="14" spans="1:7" ht="28.5" x14ac:dyDescent="0.2">
      <c r="A14" s="27" t="s">
        <v>33</v>
      </c>
      <c r="B14" s="63">
        <v>5220000000</v>
      </c>
      <c r="C14" s="61"/>
      <c r="D14" s="56">
        <f t="shared" ref="D14:F14" si="2">D15</f>
        <v>3500</v>
      </c>
      <c r="E14" s="56">
        <f t="shared" si="1"/>
        <v>0</v>
      </c>
      <c r="F14" s="56">
        <f t="shared" si="2"/>
        <v>3500</v>
      </c>
      <c r="G14" s="72"/>
    </row>
    <row r="15" spans="1:7" ht="28.5" x14ac:dyDescent="0.2">
      <c r="A15" s="7" t="s">
        <v>34</v>
      </c>
      <c r="B15" s="29">
        <v>5220300000</v>
      </c>
      <c r="C15" s="8"/>
      <c r="D15" s="9">
        <f>D16</f>
        <v>3500</v>
      </c>
      <c r="E15" s="9">
        <f t="shared" si="1"/>
        <v>0</v>
      </c>
      <c r="F15" s="9">
        <f>F16</f>
        <v>3500</v>
      </c>
      <c r="G15" s="72"/>
    </row>
    <row r="16" spans="1:7" ht="33.6" customHeight="1" x14ac:dyDescent="0.2">
      <c r="A16" s="19" t="s">
        <v>18</v>
      </c>
      <c r="B16" s="20">
        <v>5220320630</v>
      </c>
      <c r="C16" s="20"/>
      <c r="D16" s="21">
        <f>D17</f>
        <v>3500</v>
      </c>
      <c r="E16" s="21">
        <f t="shared" si="1"/>
        <v>0</v>
      </c>
      <c r="F16" s="21">
        <f>F17</f>
        <v>3500</v>
      </c>
      <c r="G16" s="72"/>
    </row>
    <row r="17" spans="1:7" ht="30" customHeight="1" x14ac:dyDescent="0.2">
      <c r="A17" s="12" t="s">
        <v>2</v>
      </c>
      <c r="B17" s="10">
        <v>5220320630</v>
      </c>
      <c r="C17" s="31">
        <v>600</v>
      </c>
      <c r="D17" s="11">
        <f t="shared" ref="D17:F17" si="3">D18</f>
        <v>3500</v>
      </c>
      <c r="E17" s="30">
        <f t="shared" si="1"/>
        <v>0</v>
      </c>
      <c r="F17" s="11">
        <f t="shared" si="3"/>
        <v>3500</v>
      </c>
      <c r="G17" s="94"/>
    </row>
    <row r="18" spans="1:7" ht="15" x14ac:dyDescent="0.2">
      <c r="A18" s="12" t="s">
        <v>1</v>
      </c>
      <c r="B18" s="10">
        <v>5220320630</v>
      </c>
      <c r="C18" s="31">
        <v>620</v>
      </c>
      <c r="D18" s="11">
        <v>3500</v>
      </c>
      <c r="E18" s="30">
        <f t="shared" si="1"/>
        <v>0</v>
      </c>
      <c r="F18" s="11">
        <v>3500</v>
      </c>
      <c r="G18" s="94"/>
    </row>
    <row r="19" spans="1:7" ht="34.9" customHeight="1" x14ac:dyDescent="0.2">
      <c r="A19" s="27" t="s">
        <v>35</v>
      </c>
      <c r="B19" s="63">
        <v>5230000000</v>
      </c>
      <c r="C19" s="61"/>
      <c r="D19" s="56">
        <f>D20</f>
        <v>250</v>
      </c>
      <c r="E19" s="56">
        <f t="shared" si="1"/>
        <v>0</v>
      </c>
      <c r="F19" s="56">
        <f>F20</f>
        <v>250</v>
      </c>
      <c r="G19" s="72"/>
    </row>
    <row r="20" spans="1:7" ht="42.75" x14ac:dyDescent="0.2">
      <c r="A20" s="7" t="s">
        <v>36</v>
      </c>
      <c r="B20" s="29">
        <v>5230100000</v>
      </c>
      <c r="C20" s="8"/>
      <c r="D20" s="9">
        <f t="shared" ref="D20:F27" si="4">D21</f>
        <v>250</v>
      </c>
      <c r="E20" s="9">
        <f t="shared" si="1"/>
        <v>0</v>
      </c>
      <c r="F20" s="9">
        <f t="shared" si="4"/>
        <v>250</v>
      </c>
      <c r="G20" s="72"/>
    </row>
    <row r="21" spans="1:7" ht="30" x14ac:dyDescent="0.2">
      <c r="A21" s="19" t="s">
        <v>37</v>
      </c>
      <c r="B21" s="32">
        <v>5230120640</v>
      </c>
      <c r="C21" s="20"/>
      <c r="D21" s="21">
        <f t="shared" si="4"/>
        <v>250</v>
      </c>
      <c r="E21" s="21">
        <f t="shared" si="1"/>
        <v>0</v>
      </c>
      <c r="F21" s="21">
        <f t="shared" si="4"/>
        <v>250</v>
      </c>
      <c r="G21" s="72"/>
    </row>
    <row r="22" spans="1:7" ht="30" x14ac:dyDescent="0.2">
      <c r="A22" s="12" t="s">
        <v>2</v>
      </c>
      <c r="B22" s="32">
        <v>5230120640</v>
      </c>
      <c r="C22" s="31">
        <v>600</v>
      </c>
      <c r="D22" s="11">
        <f t="shared" si="4"/>
        <v>250</v>
      </c>
      <c r="E22" s="11">
        <f t="shared" si="1"/>
        <v>0</v>
      </c>
      <c r="F22" s="11">
        <f t="shared" si="4"/>
        <v>250</v>
      </c>
      <c r="G22" s="95"/>
    </row>
    <row r="23" spans="1:7" ht="20.25" customHeight="1" x14ac:dyDescent="0.2">
      <c r="A23" s="12" t="s">
        <v>1</v>
      </c>
      <c r="B23" s="32">
        <v>5230120640</v>
      </c>
      <c r="C23" s="31">
        <v>620</v>
      </c>
      <c r="D23" s="11">
        <v>250</v>
      </c>
      <c r="E23" s="30">
        <f t="shared" si="1"/>
        <v>0</v>
      </c>
      <c r="F23" s="11">
        <v>250</v>
      </c>
      <c r="G23" s="95"/>
    </row>
    <row r="24" spans="1:7" ht="28.5" x14ac:dyDescent="0.2">
      <c r="A24" s="27" t="s">
        <v>19</v>
      </c>
      <c r="B24" s="47">
        <v>5240000000</v>
      </c>
      <c r="C24" s="48"/>
      <c r="D24" s="49">
        <f>D25</f>
        <v>1556.8</v>
      </c>
      <c r="E24" s="49">
        <f t="shared" si="1"/>
        <v>0</v>
      </c>
      <c r="F24" s="49">
        <f>F25</f>
        <v>1556.8</v>
      </c>
      <c r="G24" s="71"/>
    </row>
    <row r="25" spans="1:7" s="26" customFormat="1" ht="42.75" x14ac:dyDescent="0.2">
      <c r="A25" s="7" t="s">
        <v>20</v>
      </c>
      <c r="B25" s="32">
        <v>5240100000</v>
      </c>
      <c r="C25" s="20"/>
      <c r="D25" s="21">
        <f>D26</f>
        <v>1556.8</v>
      </c>
      <c r="E25" s="21">
        <f t="shared" si="1"/>
        <v>0</v>
      </c>
      <c r="F25" s="21">
        <f>F26</f>
        <v>1556.8</v>
      </c>
      <c r="G25" s="71"/>
    </row>
    <row r="26" spans="1:7" s="26" customFormat="1" ht="30" x14ac:dyDescent="0.2">
      <c r="A26" s="28" t="s">
        <v>37</v>
      </c>
      <c r="B26" s="47">
        <v>5240120640</v>
      </c>
      <c r="C26" s="48"/>
      <c r="D26" s="21">
        <f>D27</f>
        <v>1556.8</v>
      </c>
      <c r="E26" s="49">
        <f t="shared" si="1"/>
        <v>0</v>
      </c>
      <c r="F26" s="21">
        <f>F27</f>
        <v>1556.8</v>
      </c>
      <c r="G26" s="71"/>
    </row>
    <row r="27" spans="1:7" ht="30" x14ac:dyDescent="0.2">
      <c r="A27" s="12" t="s">
        <v>2</v>
      </c>
      <c r="B27" s="33">
        <v>5240120640</v>
      </c>
      <c r="C27" s="31">
        <v>600</v>
      </c>
      <c r="D27" s="11">
        <f t="shared" si="4"/>
        <v>1556.8</v>
      </c>
      <c r="E27" s="11">
        <f t="shared" si="1"/>
        <v>0</v>
      </c>
      <c r="F27" s="11">
        <f t="shared" si="4"/>
        <v>1556.8</v>
      </c>
      <c r="G27" s="95"/>
    </row>
    <row r="28" spans="1:7" ht="27.75" customHeight="1" x14ac:dyDescent="0.2">
      <c r="A28" s="12" t="s">
        <v>1</v>
      </c>
      <c r="B28" s="33">
        <v>5240120640</v>
      </c>
      <c r="C28" s="31">
        <v>620</v>
      </c>
      <c r="D28" s="11">
        <v>1556.8</v>
      </c>
      <c r="E28" s="11">
        <f t="shared" si="1"/>
        <v>0</v>
      </c>
      <c r="F28" s="11">
        <v>1556.8</v>
      </c>
      <c r="G28" s="95"/>
    </row>
    <row r="29" spans="1:7" s="26" customFormat="1" ht="33" customHeight="1" x14ac:dyDescent="0.2">
      <c r="A29" s="64" t="s">
        <v>43</v>
      </c>
      <c r="B29" s="47">
        <v>5250000000</v>
      </c>
      <c r="C29" s="65"/>
      <c r="D29" s="49">
        <f>D30</f>
        <v>390</v>
      </c>
      <c r="E29" s="49">
        <f t="shared" si="1"/>
        <v>0</v>
      </c>
      <c r="F29" s="49">
        <f>F30</f>
        <v>390</v>
      </c>
      <c r="G29" s="71"/>
    </row>
    <row r="30" spans="1:7" s="26" customFormat="1" ht="35.450000000000003" customHeight="1" x14ac:dyDescent="0.2">
      <c r="A30" s="45" t="s">
        <v>44</v>
      </c>
      <c r="B30" s="32">
        <v>5250100000</v>
      </c>
      <c r="C30" s="46"/>
      <c r="D30" s="21">
        <f>D31</f>
        <v>390</v>
      </c>
      <c r="E30" s="21">
        <f t="shared" si="1"/>
        <v>0</v>
      </c>
      <c r="F30" s="21">
        <f>F31</f>
        <v>390</v>
      </c>
      <c r="G30" s="71"/>
    </row>
    <row r="31" spans="1:7" s="26" customFormat="1" ht="27.75" customHeight="1" x14ac:dyDescent="0.2">
      <c r="A31" s="45" t="s">
        <v>45</v>
      </c>
      <c r="B31" s="32">
        <v>5250120620</v>
      </c>
      <c r="C31" s="46"/>
      <c r="D31" s="21">
        <f>D32</f>
        <v>390</v>
      </c>
      <c r="E31" s="21">
        <f t="shared" si="1"/>
        <v>0</v>
      </c>
      <c r="F31" s="21">
        <f>F32</f>
        <v>390</v>
      </c>
      <c r="G31" s="71"/>
    </row>
    <row r="32" spans="1:7" s="26" customFormat="1" ht="33" customHeight="1" x14ac:dyDescent="0.2">
      <c r="A32" s="12" t="s">
        <v>2</v>
      </c>
      <c r="B32" s="33">
        <v>5250120620</v>
      </c>
      <c r="C32" s="31">
        <v>600</v>
      </c>
      <c r="D32" s="11">
        <f>D33</f>
        <v>390</v>
      </c>
      <c r="E32" s="11">
        <f t="shared" si="1"/>
        <v>0</v>
      </c>
      <c r="F32" s="11">
        <f>F33</f>
        <v>390</v>
      </c>
      <c r="G32" s="95"/>
    </row>
    <row r="33" spans="1:8" s="26" customFormat="1" ht="22.15" customHeight="1" x14ac:dyDescent="0.2">
      <c r="A33" s="12" t="s">
        <v>1</v>
      </c>
      <c r="B33" s="33">
        <v>5250120620</v>
      </c>
      <c r="C33" s="31">
        <v>620</v>
      </c>
      <c r="D33" s="11">
        <v>390</v>
      </c>
      <c r="E33" s="11">
        <f t="shared" si="1"/>
        <v>0</v>
      </c>
      <c r="F33" s="11">
        <v>390</v>
      </c>
      <c r="G33" s="95"/>
    </row>
    <row r="34" spans="1:8" ht="51.6" customHeight="1" x14ac:dyDescent="0.2">
      <c r="A34" s="27" t="s">
        <v>38</v>
      </c>
      <c r="B34" s="63">
        <v>5270000000</v>
      </c>
      <c r="C34" s="61"/>
      <c r="D34" s="56">
        <f>D35</f>
        <v>25895.769999999997</v>
      </c>
      <c r="E34" s="56">
        <f t="shared" si="1"/>
        <v>16167.860000000008</v>
      </c>
      <c r="F34" s="56">
        <f>F35</f>
        <v>42063.630000000005</v>
      </c>
      <c r="G34" s="72"/>
    </row>
    <row r="35" spans="1:8" s="26" customFormat="1" ht="51.6" customHeight="1" x14ac:dyDescent="0.2">
      <c r="A35" s="27" t="s">
        <v>46</v>
      </c>
      <c r="B35" s="29">
        <v>5270100000</v>
      </c>
      <c r="C35" s="8"/>
      <c r="D35" s="9">
        <f>D36+D43+D46+D49</f>
        <v>25895.769999999997</v>
      </c>
      <c r="E35" s="9">
        <f t="shared" si="1"/>
        <v>16167.860000000008</v>
      </c>
      <c r="F35" s="9">
        <f>F36+F43+F46+F49</f>
        <v>42063.630000000005</v>
      </c>
      <c r="G35" s="72"/>
    </row>
    <row r="36" spans="1:8" s="26" customFormat="1" ht="51.6" customHeight="1" x14ac:dyDescent="0.2">
      <c r="A36" s="19" t="s">
        <v>15</v>
      </c>
      <c r="B36" s="29">
        <v>5270120700</v>
      </c>
      <c r="C36" s="8"/>
      <c r="D36" s="56">
        <f>D37+D39+D41</f>
        <v>3461.17</v>
      </c>
      <c r="E36" s="9">
        <f>F36-D36</f>
        <v>299</v>
      </c>
      <c r="F36" s="56">
        <f>F37+F39+F41</f>
        <v>3760.17</v>
      </c>
      <c r="G36" s="72"/>
    </row>
    <row r="37" spans="1:8" s="26" customFormat="1" ht="33.6" customHeight="1" x14ac:dyDescent="0.2">
      <c r="A37" s="50" t="s">
        <v>2</v>
      </c>
      <c r="B37" s="33">
        <v>5270120700</v>
      </c>
      <c r="C37" s="10">
        <v>600</v>
      </c>
      <c r="D37" s="11">
        <f>D38</f>
        <v>435</v>
      </c>
      <c r="E37" s="11">
        <f t="shared" si="1"/>
        <v>80</v>
      </c>
      <c r="F37" s="11">
        <f>F38</f>
        <v>515</v>
      </c>
      <c r="G37" s="104" t="s">
        <v>58</v>
      </c>
    </row>
    <row r="38" spans="1:8" s="26" customFormat="1" ht="33" customHeight="1" x14ac:dyDescent="0.2">
      <c r="A38" s="50" t="s">
        <v>1</v>
      </c>
      <c r="B38" s="33">
        <v>5270120700</v>
      </c>
      <c r="C38" s="10">
        <v>620</v>
      </c>
      <c r="D38" s="11">
        <f>185+150+100</f>
        <v>435</v>
      </c>
      <c r="E38" s="11">
        <f t="shared" si="1"/>
        <v>80</v>
      </c>
      <c r="F38" s="11">
        <f>185+150+100+80</f>
        <v>515</v>
      </c>
      <c r="G38" s="105"/>
    </row>
    <row r="39" spans="1:8" ht="30" x14ac:dyDescent="0.2">
      <c r="A39" s="51" t="s">
        <v>16</v>
      </c>
      <c r="B39" s="52">
        <v>5270120700</v>
      </c>
      <c r="C39" s="53">
        <v>400</v>
      </c>
      <c r="D39" s="54">
        <f>D40</f>
        <v>3026.17</v>
      </c>
      <c r="E39" s="54">
        <f t="shared" si="1"/>
        <v>0</v>
      </c>
      <c r="F39" s="54">
        <f>F40</f>
        <v>3026.17</v>
      </c>
      <c r="G39" s="95"/>
    </row>
    <row r="40" spans="1:8" ht="28.9" customHeight="1" x14ac:dyDescent="0.2">
      <c r="A40" s="51" t="s">
        <v>39</v>
      </c>
      <c r="B40" s="52">
        <v>5270120700</v>
      </c>
      <c r="C40" s="53">
        <v>410</v>
      </c>
      <c r="D40" s="54">
        <v>3026.17</v>
      </c>
      <c r="E40" s="54">
        <f t="shared" si="1"/>
        <v>0</v>
      </c>
      <c r="F40" s="54">
        <v>3026.17</v>
      </c>
      <c r="G40" s="95"/>
    </row>
    <row r="41" spans="1:8" s="26" customFormat="1" ht="39" customHeight="1" x14ac:dyDescent="0.2">
      <c r="A41" s="12" t="s">
        <v>12</v>
      </c>
      <c r="B41" s="52">
        <v>5270120700</v>
      </c>
      <c r="C41" s="53">
        <v>200</v>
      </c>
      <c r="D41" s="54">
        <v>0</v>
      </c>
      <c r="E41" s="54">
        <f t="shared" si="1"/>
        <v>219</v>
      </c>
      <c r="F41" s="54">
        <f>F42</f>
        <v>219</v>
      </c>
      <c r="G41" s="81"/>
    </row>
    <row r="42" spans="1:8" s="26" customFormat="1" ht="65.45" customHeight="1" x14ac:dyDescent="0.2">
      <c r="A42" s="12" t="s">
        <v>13</v>
      </c>
      <c r="B42" s="52">
        <v>5270120700</v>
      </c>
      <c r="C42" s="53">
        <v>240</v>
      </c>
      <c r="D42" s="54">
        <v>0</v>
      </c>
      <c r="E42" s="54">
        <f t="shared" si="1"/>
        <v>219</v>
      </c>
      <c r="F42" s="54">
        <v>219</v>
      </c>
      <c r="G42" s="91" t="s">
        <v>61</v>
      </c>
      <c r="H42" s="26">
        <f>219</f>
        <v>219</v>
      </c>
    </row>
    <row r="43" spans="1:8" ht="15" x14ac:dyDescent="0.2">
      <c r="A43" s="19" t="s">
        <v>17</v>
      </c>
      <c r="B43" s="32">
        <v>5270120810</v>
      </c>
      <c r="C43" s="20"/>
      <c r="D43" s="49">
        <f>D44</f>
        <v>17011.04</v>
      </c>
      <c r="E43" s="21">
        <f t="shared" si="1"/>
        <v>4114.9399999999987</v>
      </c>
      <c r="F43" s="49">
        <f>F44</f>
        <v>21125.98</v>
      </c>
      <c r="G43" s="72"/>
    </row>
    <row r="44" spans="1:8" ht="70.150000000000006" customHeight="1" x14ac:dyDescent="0.2">
      <c r="A44" s="12" t="s">
        <v>12</v>
      </c>
      <c r="B44" s="33">
        <v>5270120810</v>
      </c>
      <c r="C44" s="31">
        <v>200</v>
      </c>
      <c r="D44" s="11">
        <f>D45</f>
        <v>17011.04</v>
      </c>
      <c r="E44" s="11">
        <f t="shared" si="1"/>
        <v>4114.9399999999987</v>
      </c>
      <c r="F44" s="11">
        <f>F45</f>
        <v>21125.98</v>
      </c>
      <c r="G44" s="96" t="s">
        <v>66</v>
      </c>
      <c r="H44" s="1">
        <f>-61.59</f>
        <v>-61.59</v>
      </c>
    </row>
    <row r="45" spans="1:8" ht="76.900000000000006" customHeight="1" x14ac:dyDescent="0.2">
      <c r="A45" s="12" t="s">
        <v>13</v>
      </c>
      <c r="B45" s="33">
        <v>5270120810</v>
      </c>
      <c r="C45" s="31">
        <v>240</v>
      </c>
      <c r="D45" s="11">
        <v>17011.04</v>
      </c>
      <c r="E45" s="30">
        <f t="shared" si="1"/>
        <v>4114.9399999999987</v>
      </c>
      <c r="F45" s="11">
        <f>17011.04+4114.94</f>
        <v>21125.98</v>
      </c>
      <c r="G45" s="97"/>
      <c r="H45" s="1">
        <f>925.07</f>
        <v>925.07</v>
      </c>
    </row>
    <row r="46" spans="1:8" s="17" customFormat="1" ht="14.25" x14ac:dyDescent="0.2">
      <c r="A46" s="43" t="s">
        <v>47</v>
      </c>
      <c r="B46" s="29">
        <v>5270120830</v>
      </c>
      <c r="C46" s="44"/>
      <c r="D46" s="56">
        <f>D47</f>
        <v>292.82</v>
      </c>
      <c r="E46" s="55">
        <f t="shared" si="1"/>
        <v>501.48999999999995</v>
      </c>
      <c r="F46" s="56">
        <f>F47</f>
        <v>794.31</v>
      </c>
      <c r="G46" s="72"/>
    </row>
    <row r="47" spans="1:8" s="26" customFormat="1" ht="67.150000000000006" customHeight="1" x14ac:dyDescent="0.2">
      <c r="A47" s="12" t="s">
        <v>2</v>
      </c>
      <c r="B47" s="33">
        <v>5270120830</v>
      </c>
      <c r="C47" s="31">
        <v>600</v>
      </c>
      <c r="D47" s="11">
        <f>D48</f>
        <v>292.82</v>
      </c>
      <c r="E47" s="30">
        <f t="shared" si="1"/>
        <v>501.48999999999995</v>
      </c>
      <c r="F47" s="11">
        <f>F48</f>
        <v>794.31</v>
      </c>
      <c r="G47" s="104" t="s">
        <v>67</v>
      </c>
    </row>
    <row r="48" spans="1:8" s="26" customFormat="1" ht="57" customHeight="1" x14ac:dyDescent="0.2">
      <c r="A48" s="12" t="s">
        <v>1</v>
      </c>
      <c r="B48" s="33">
        <v>5270120830</v>
      </c>
      <c r="C48" s="31">
        <v>620</v>
      </c>
      <c r="D48" s="54">
        <v>292.82</v>
      </c>
      <c r="E48" s="30">
        <f t="shared" si="1"/>
        <v>501.48999999999995</v>
      </c>
      <c r="F48" s="54">
        <f>292.82+501.49</f>
        <v>794.31</v>
      </c>
      <c r="G48" s="105"/>
    </row>
    <row r="49" spans="1:9" ht="26.45" customHeight="1" x14ac:dyDescent="0.2">
      <c r="A49" s="28" t="s">
        <v>14</v>
      </c>
      <c r="B49" s="32">
        <v>5270120850</v>
      </c>
      <c r="C49" s="20"/>
      <c r="D49" s="49">
        <f>D50+D52</f>
        <v>5130.74</v>
      </c>
      <c r="E49" s="21">
        <f t="shared" si="1"/>
        <v>11252.43</v>
      </c>
      <c r="F49" s="49">
        <f>F50+F52</f>
        <v>16383.17</v>
      </c>
      <c r="G49" s="71"/>
    </row>
    <row r="50" spans="1:9" ht="58.15" customHeight="1" x14ac:dyDescent="0.2">
      <c r="A50" s="12" t="s">
        <v>2</v>
      </c>
      <c r="B50" s="33">
        <v>5270120850</v>
      </c>
      <c r="C50" s="31">
        <v>600</v>
      </c>
      <c r="D50" s="11">
        <f t="shared" ref="D50:F50" si="5">D51</f>
        <v>1085.47</v>
      </c>
      <c r="E50" s="11">
        <f t="shared" si="1"/>
        <v>2361.1000000000004</v>
      </c>
      <c r="F50" s="11">
        <f t="shared" si="5"/>
        <v>3446.57</v>
      </c>
      <c r="G50" s="104" t="s">
        <v>68</v>
      </c>
    </row>
    <row r="51" spans="1:9" ht="55.9" customHeight="1" x14ac:dyDescent="0.2">
      <c r="A51" s="12" t="s">
        <v>1</v>
      </c>
      <c r="B51" s="33">
        <v>5270120850</v>
      </c>
      <c r="C51" s="31">
        <v>620</v>
      </c>
      <c r="D51" s="11">
        <v>1085.47</v>
      </c>
      <c r="E51" s="30">
        <f t="shared" si="1"/>
        <v>2361.1000000000004</v>
      </c>
      <c r="F51" s="11">
        <f>1085.47+1698.89+662.21</f>
        <v>3446.57</v>
      </c>
      <c r="G51" s="105"/>
    </row>
    <row r="52" spans="1:9" ht="46.9" customHeight="1" x14ac:dyDescent="0.2">
      <c r="A52" s="12" t="s">
        <v>12</v>
      </c>
      <c r="B52" s="10">
        <v>5270120850</v>
      </c>
      <c r="C52" s="31">
        <v>200</v>
      </c>
      <c r="D52" s="11">
        <f>D53</f>
        <v>4045.27</v>
      </c>
      <c r="E52" s="11">
        <f t="shared" si="1"/>
        <v>8891.33</v>
      </c>
      <c r="F52" s="11">
        <f>F53</f>
        <v>12936.6</v>
      </c>
      <c r="G52" s="106" t="s">
        <v>69</v>
      </c>
      <c r="H52" s="86"/>
    </row>
    <row r="53" spans="1:9" ht="52.9" customHeight="1" x14ac:dyDescent="0.2">
      <c r="A53" s="12" t="s">
        <v>13</v>
      </c>
      <c r="B53" s="10">
        <v>5270120850</v>
      </c>
      <c r="C53" s="31">
        <v>240</v>
      </c>
      <c r="D53" s="11">
        <v>4045.27</v>
      </c>
      <c r="E53" s="11">
        <f t="shared" si="1"/>
        <v>8891.33</v>
      </c>
      <c r="F53" s="11">
        <f>4045.27+8891.33</f>
        <v>12936.6</v>
      </c>
      <c r="G53" s="106"/>
      <c r="H53" s="87"/>
      <c r="I53" s="85"/>
    </row>
    <row r="54" spans="1:9" ht="42.75" x14ac:dyDescent="0.2">
      <c r="A54" s="27" t="s">
        <v>21</v>
      </c>
      <c r="B54" s="61">
        <v>7500000000</v>
      </c>
      <c r="C54" s="61"/>
      <c r="D54" s="56">
        <f>D55+D59+D63</f>
        <v>25315.143</v>
      </c>
      <c r="E54" s="56">
        <f>E55+E59+E63</f>
        <v>9064.2400000000016</v>
      </c>
      <c r="F54" s="56">
        <f>F55+F59+F63</f>
        <v>34379.383000000002</v>
      </c>
      <c r="G54" s="88"/>
    </row>
    <row r="55" spans="1:9" s="26" customFormat="1" ht="36" customHeight="1" x14ac:dyDescent="0.2">
      <c r="A55" s="27" t="s">
        <v>48</v>
      </c>
      <c r="B55" s="61">
        <v>7510000000</v>
      </c>
      <c r="C55" s="61"/>
      <c r="D55" s="56">
        <f t="shared" ref="D55:F57" si="6">D56</f>
        <v>1892.52</v>
      </c>
      <c r="E55" s="56">
        <f t="shared" si="6"/>
        <v>0</v>
      </c>
      <c r="F55" s="56">
        <f t="shared" si="6"/>
        <v>1892.52</v>
      </c>
      <c r="G55" s="35"/>
    </row>
    <row r="56" spans="1:9" s="26" customFormat="1" ht="36" customHeight="1" x14ac:dyDescent="0.2">
      <c r="A56" s="7" t="s">
        <v>51</v>
      </c>
      <c r="B56" s="8" t="s">
        <v>52</v>
      </c>
      <c r="C56" s="8"/>
      <c r="D56" s="9">
        <f t="shared" si="6"/>
        <v>1892.52</v>
      </c>
      <c r="E56" s="9">
        <f t="shared" si="6"/>
        <v>0</v>
      </c>
      <c r="F56" s="9">
        <f t="shared" si="6"/>
        <v>1892.52</v>
      </c>
      <c r="G56" s="35"/>
    </row>
    <row r="57" spans="1:9" s="26" customFormat="1" ht="30" x14ac:dyDescent="0.2">
      <c r="A57" s="42" t="s">
        <v>12</v>
      </c>
      <c r="B57" s="10" t="s">
        <v>53</v>
      </c>
      <c r="C57" s="10">
        <v>200</v>
      </c>
      <c r="D57" s="11">
        <f t="shared" si="6"/>
        <v>1892.52</v>
      </c>
      <c r="E57" s="11">
        <f t="shared" si="6"/>
        <v>0</v>
      </c>
      <c r="F57" s="11">
        <f t="shared" si="6"/>
        <v>1892.52</v>
      </c>
      <c r="G57" s="103"/>
    </row>
    <row r="58" spans="1:9" s="26" customFormat="1" ht="30" x14ac:dyDescent="0.2">
      <c r="A58" s="42" t="s">
        <v>13</v>
      </c>
      <c r="B58" s="10" t="s">
        <v>53</v>
      </c>
      <c r="C58" s="10">
        <v>240</v>
      </c>
      <c r="D58" s="11">
        <v>1892.52</v>
      </c>
      <c r="E58" s="11">
        <f t="shared" ref="E58:E70" si="7">F58-D58</f>
        <v>0</v>
      </c>
      <c r="F58" s="11">
        <v>1892.52</v>
      </c>
      <c r="G58" s="103"/>
    </row>
    <row r="59" spans="1:9" s="26" customFormat="1" ht="44.45" customHeight="1" x14ac:dyDescent="0.2">
      <c r="A59" s="27" t="s">
        <v>49</v>
      </c>
      <c r="B59" s="61">
        <v>7520000000</v>
      </c>
      <c r="C59" s="61"/>
      <c r="D59" s="56">
        <f>D60</f>
        <v>9782.9529999999995</v>
      </c>
      <c r="E59" s="56">
        <f t="shared" si="7"/>
        <v>-459.76000000000022</v>
      </c>
      <c r="F59" s="56">
        <f>F60</f>
        <v>9323.1929999999993</v>
      </c>
      <c r="G59" s="35"/>
    </row>
    <row r="60" spans="1:9" s="26" customFormat="1" ht="30" customHeight="1" x14ac:dyDescent="0.2">
      <c r="A60" s="7" t="s">
        <v>50</v>
      </c>
      <c r="B60" s="8">
        <v>7520100000</v>
      </c>
      <c r="C60" s="8"/>
      <c r="D60" s="9">
        <f>D61</f>
        <v>9782.9529999999995</v>
      </c>
      <c r="E60" s="9">
        <f t="shared" si="7"/>
        <v>-459.76000000000022</v>
      </c>
      <c r="F60" s="9">
        <f>F61</f>
        <v>9323.1929999999993</v>
      </c>
      <c r="G60" s="35"/>
    </row>
    <row r="61" spans="1:9" s="26" customFormat="1" ht="157.15" customHeight="1" x14ac:dyDescent="0.2">
      <c r="A61" s="42" t="s">
        <v>12</v>
      </c>
      <c r="B61" s="8">
        <v>7520199990</v>
      </c>
      <c r="C61" s="10">
        <v>200</v>
      </c>
      <c r="D61" s="11">
        <f>D62</f>
        <v>9782.9529999999995</v>
      </c>
      <c r="E61" s="11">
        <f t="shared" si="7"/>
        <v>-459.76000000000022</v>
      </c>
      <c r="F61" s="11">
        <f>F62</f>
        <v>9323.1929999999993</v>
      </c>
      <c r="G61" s="94" t="s">
        <v>70</v>
      </c>
      <c r="H61" s="94"/>
    </row>
    <row r="62" spans="1:9" s="26" customFormat="1" ht="183" customHeight="1" x14ac:dyDescent="0.2">
      <c r="A62" s="42" t="s">
        <v>13</v>
      </c>
      <c r="B62" s="8">
        <v>7520199990</v>
      </c>
      <c r="C62" s="10">
        <v>240</v>
      </c>
      <c r="D62" s="11">
        <v>9782.9529999999995</v>
      </c>
      <c r="E62" s="11">
        <f t="shared" si="7"/>
        <v>-459.76000000000022</v>
      </c>
      <c r="F62" s="11">
        <f>9782.953-459.76</f>
        <v>9323.1929999999993</v>
      </c>
      <c r="G62" s="94"/>
      <c r="H62" s="94"/>
    </row>
    <row r="63" spans="1:9" ht="28.5" x14ac:dyDescent="0.2">
      <c r="A63" s="27" t="s">
        <v>22</v>
      </c>
      <c r="B63" s="61">
        <v>7530000000</v>
      </c>
      <c r="C63" s="61"/>
      <c r="D63" s="56">
        <f>D64</f>
        <v>13639.67</v>
      </c>
      <c r="E63" s="56">
        <f t="shared" si="7"/>
        <v>9524.0000000000018</v>
      </c>
      <c r="F63" s="56">
        <f>F64</f>
        <v>23163.670000000002</v>
      </c>
      <c r="G63" s="72"/>
    </row>
    <row r="64" spans="1:9" ht="28.5" x14ac:dyDescent="0.2">
      <c r="A64" s="7" t="s">
        <v>23</v>
      </c>
      <c r="B64" s="8">
        <v>7530200000</v>
      </c>
      <c r="C64" s="8"/>
      <c r="D64" s="9">
        <f>D65+D68</f>
        <v>13639.67</v>
      </c>
      <c r="E64" s="9">
        <f t="shared" si="7"/>
        <v>9524.0000000000018</v>
      </c>
      <c r="F64" s="9">
        <f>F65+F68</f>
        <v>23163.670000000002</v>
      </c>
      <c r="G64" s="72"/>
    </row>
    <row r="65" spans="1:8" ht="36.75" customHeight="1" x14ac:dyDescent="0.2">
      <c r="A65" s="19" t="s">
        <v>24</v>
      </c>
      <c r="B65" s="20">
        <v>7530220850</v>
      </c>
      <c r="C65" s="20"/>
      <c r="D65" s="21">
        <f>D66</f>
        <v>7780.77</v>
      </c>
      <c r="E65" s="21">
        <f t="shared" si="7"/>
        <v>-1599.0299999999997</v>
      </c>
      <c r="F65" s="21">
        <f>F66</f>
        <v>6181.7400000000007</v>
      </c>
      <c r="G65" s="71"/>
    </row>
    <row r="66" spans="1:8" ht="30" x14ac:dyDescent="0.2">
      <c r="A66" s="12" t="s">
        <v>12</v>
      </c>
      <c r="B66" s="10">
        <v>7530220850</v>
      </c>
      <c r="C66" s="10">
        <v>200</v>
      </c>
      <c r="D66" s="11">
        <f>D67</f>
        <v>7780.77</v>
      </c>
      <c r="E66" s="92">
        <f t="shared" si="7"/>
        <v>-1599.0299999999997</v>
      </c>
      <c r="F66" s="11">
        <f>F67</f>
        <v>6181.7400000000007</v>
      </c>
      <c r="G66" s="95" t="s">
        <v>62</v>
      </c>
      <c r="H66" s="95"/>
    </row>
    <row r="67" spans="1:8" ht="84" customHeight="1" x14ac:dyDescent="0.2">
      <c r="A67" s="12" t="s">
        <v>13</v>
      </c>
      <c r="B67" s="10">
        <v>7530220850</v>
      </c>
      <c r="C67" s="10">
        <v>240</v>
      </c>
      <c r="D67" s="11">
        <v>7780.77</v>
      </c>
      <c r="E67" s="92">
        <f t="shared" si="7"/>
        <v>-1599.0299999999997</v>
      </c>
      <c r="F67" s="11">
        <f>7780.77-1599.03</f>
        <v>6181.7400000000007</v>
      </c>
      <c r="G67" s="95"/>
      <c r="H67" s="95"/>
    </row>
    <row r="68" spans="1:8" s="17" customFormat="1" ht="31.15" customHeight="1" x14ac:dyDescent="0.2">
      <c r="A68" s="43" t="s">
        <v>54</v>
      </c>
      <c r="B68" s="8">
        <v>7530299990</v>
      </c>
      <c r="C68" s="8"/>
      <c r="D68" s="9">
        <f>D69</f>
        <v>5858.9</v>
      </c>
      <c r="E68" s="55">
        <f t="shared" si="7"/>
        <v>11123.03</v>
      </c>
      <c r="F68" s="9">
        <f>F69</f>
        <v>16981.93</v>
      </c>
      <c r="G68" s="72"/>
    </row>
    <row r="69" spans="1:8" s="26" customFormat="1" ht="91.15" customHeight="1" x14ac:dyDescent="0.2">
      <c r="A69" s="12" t="s">
        <v>12</v>
      </c>
      <c r="B69" s="10">
        <v>7530299990</v>
      </c>
      <c r="C69" s="10">
        <v>200</v>
      </c>
      <c r="D69" s="11">
        <f>D70</f>
        <v>5858.9</v>
      </c>
      <c r="E69" s="30">
        <f t="shared" si="7"/>
        <v>11123.03</v>
      </c>
      <c r="F69" s="11">
        <f>F70</f>
        <v>16981.93</v>
      </c>
      <c r="G69" s="95" t="s">
        <v>63</v>
      </c>
    </row>
    <row r="70" spans="1:8" s="26" customFormat="1" ht="118.5" customHeight="1" x14ac:dyDescent="0.2">
      <c r="A70" s="12" t="s">
        <v>13</v>
      </c>
      <c r="B70" s="10">
        <v>7530299990</v>
      </c>
      <c r="C70" s="10">
        <v>240</v>
      </c>
      <c r="D70" s="11">
        <v>5858.9</v>
      </c>
      <c r="E70" s="30">
        <f t="shared" si="7"/>
        <v>11123.03</v>
      </c>
      <c r="F70" s="11">
        <f>5858.9+11123.03</f>
        <v>16981.93</v>
      </c>
      <c r="G70" s="95"/>
    </row>
    <row r="71" spans="1:8" ht="28.5" customHeight="1" thickBot="1" x14ac:dyDescent="0.3">
      <c r="A71" s="73" t="s">
        <v>0</v>
      </c>
      <c r="B71" s="74"/>
      <c r="C71" s="74"/>
      <c r="D71" s="75">
        <f>D7+D13+D54</f>
        <v>69446.702999999994</v>
      </c>
      <c r="E71" s="75">
        <f>E7+E13+E54</f>
        <v>25232.100000000013</v>
      </c>
      <c r="F71" s="75">
        <f>F7+F13+F54</f>
        <v>94678.803000000014</v>
      </c>
      <c r="G71" s="76"/>
    </row>
    <row r="72" spans="1:8" ht="19.5" customHeight="1" x14ac:dyDescent="0.2">
      <c r="A72" s="37" t="s">
        <v>25</v>
      </c>
      <c r="B72" s="37"/>
      <c r="C72" s="37"/>
      <c r="D72" s="37"/>
      <c r="E72" s="37"/>
      <c r="F72" s="57"/>
      <c r="G72" s="22"/>
    </row>
    <row r="73" spans="1:8" ht="20.25" customHeight="1" x14ac:dyDescent="0.2">
      <c r="A73" s="37" t="s">
        <v>41</v>
      </c>
      <c r="B73" s="37"/>
      <c r="C73" s="90"/>
      <c r="D73" s="58">
        <f>SUM(D74:D82)</f>
        <v>69446.703000000009</v>
      </c>
      <c r="E73" s="58">
        <f>SUM(E74:E82)</f>
        <v>25232.100000000006</v>
      </c>
      <c r="F73" s="58">
        <f>SUM(F74:F82)</f>
        <v>94678.803</v>
      </c>
      <c r="G73" s="22"/>
    </row>
    <row r="74" spans="1:8" ht="30" x14ac:dyDescent="0.25">
      <c r="A74" s="38" t="s">
        <v>26</v>
      </c>
      <c r="B74" s="39"/>
      <c r="C74" s="39"/>
      <c r="D74" s="59">
        <v>3026.17</v>
      </c>
      <c r="E74" s="60">
        <f t="shared" ref="E74" si="8">F74-D74</f>
        <v>0</v>
      </c>
      <c r="F74" s="59">
        <v>3026.17</v>
      </c>
      <c r="G74" s="23"/>
    </row>
    <row r="75" spans="1:8" ht="35.450000000000003" customHeight="1" x14ac:dyDescent="0.25">
      <c r="A75" s="38" t="s">
        <v>27</v>
      </c>
      <c r="B75" s="39"/>
      <c r="C75" s="39"/>
      <c r="D75" s="59">
        <f>538.99+250+1226.2+1085.47+4183.27+7179.38+330.6+138+1892.52+1142.559+292.82-138-3035.079</f>
        <v>15086.730000000001</v>
      </c>
      <c r="E75" s="60">
        <f>F75-D75</f>
        <v>13960.900000000003</v>
      </c>
      <c r="F75" s="59">
        <f>538.99+250+1226.2+1085.47+4183.27+7179.38+330.6+138+1892.52+1142.559+292.82-138-3035.079+219+925.07+1062.91+501.49+1698.88+511.24+150.98+9770.14-878.81</f>
        <v>29047.630000000005</v>
      </c>
      <c r="G75" s="23"/>
    </row>
    <row r="76" spans="1:8" ht="30" x14ac:dyDescent="0.25">
      <c r="A76" s="38" t="s">
        <v>42</v>
      </c>
      <c r="B76" s="39"/>
      <c r="C76" s="39"/>
      <c r="D76" s="59">
        <f>12000+3500+16873.04+3430</f>
        <v>35803.040000000001</v>
      </c>
      <c r="E76" s="60">
        <f t="shared" ref="E76:E82" si="9">F76-D76</f>
        <v>2126.9599999999991</v>
      </c>
      <c r="F76" s="59">
        <f>12000+3500+16873.04+3430+2126.96-417.94+417.94</f>
        <v>37930</v>
      </c>
      <c r="G76" s="23"/>
    </row>
    <row r="77" spans="1:8" s="26" customFormat="1" ht="30" x14ac:dyDescent="0.25">
      <c r="A77" s="38" t="s">
        <v>55</v>
      </c>
      <c r="B77" s="39"/>
      <c r="C77" s="39"/>
      <c r="D77" s="59">
        <f>4652.953+1425.472+1791.369+1499.5+290.478+3345.991</f>
        <v>13005.762999999999</v>
      </c>
      <c r="E77" s="60">
        <f t="shared" si="9"/>
        <v>7064.2400000000016</v>
      </c>
      <c r="F77" s="59">
        <f>4652.953+1425.472+1791.369+1499.5+290.478+3345.991-4652.95+2193.19-33.48-1565.55-1425.47-367.38+535.43+12380.45</f>
        <v>20070.003000000001</v>
      </c>
      <c r="G77" s="23"/>
    </row>
    <row r="78" spans="1:8" s="26" customFormat="1" ht="45" x14ac:dyDescent="0.25">
      <c r="A78" s="38" t="s">
        <v>56</v>
      </c>
      <c r="B78" s="39"/>
      <c r="C78" s="39"/>
      <c r="D78" s="59">
        <v>1700</v>
      </c>
      <c r="E78" s="60">
        <f t="shared" si="9"/>
        <v>0</v>
      </c>
      <c r="F78" s="59">
        <v>1700</v>
      </c>
      <c r="G78" s="23"/>
    </row>
    <row r="79" spans="1:8" s="26" customFormat="1" ht="15" x14ac:dyDescent="0.25">
      <c r="A79" s="38"/>
      <c r="B79" s="39"/>
      <c r="C79" s="39"/>
      <c r="D79" s="59"/>
      <c r="E79" s="60"/>
      <c r="F79" s="59"/>
      <c r="G79" s="23"/>
    </row>
    <row r="80" spans="1:8" s="26" customFormat="1" ht="15" x14ac:dyDescent="0.25">
      <c r="A80" s="84" t="s">
        <v>59</v>
      </c>
      <c r="B80" s="39"/>
      <c r="C80" s="39"/>
      <c r="D80" s="59"/>
      <c r="E80" s="60"/>
      <c r="F80" s="59"/>
      <c r="G80" s="23"/>
    </row>
    <row r="81" spans="1:7" s="26" customFormat="1" ht="30" x14ac:dyDescent="0.25">
      <c r="A81" s="38" t="s">
        <v>60</v>
      </c>
      <c r="B81" s="39"/>
      <c r="C81" s="39"/>
      <c r="D81" s="59">
        <v>0</v>
      </c>
      <c r="E81" s="60">
        <f t="shared" si="9"/>
        <v>2000</v>
      </c>
      <c r="F81" s="59">
        <v>2000</v>
      </c>
      <c r="G81" s="23"/>
    </row>
    <row r="82" spans="1:7" ht="33.75" customHeight="1" x14ac:dyDescent="0.25">
      <c r="A82" s="84" t="s">
        <v>57</v>
      </c>
      <c r="B82" s="40"/>
      <c r="C82" s="40"/>
      <c r="D82" s="59">
        <v>825</v>
      </c>
      <c r="E82" s="60">
        <f t="shared" si="9"/>
        <v>80</v>
      </c>
      <c r="F82" s="59">
        <f>825+80</f>
        <v>905</v>
      </c>
      <c r="G82" s="22"/>
    </row>
    <row r="83" spans="1:7" s="17" customFormat="1" ht="14.25" x14ac:dyDescent="0.2">
      <c r="A83" s="15"/>
      <c r="B83" s="14"/>
      <c r="C83" s="14"/>
      <c r="D83" s="16"/>
      <c r="E83" s="16"/>
      <c r="F83" s="16"/>
      <c r="G83" s="24"/>
    </row>
    <row r="84" spans="1:7" x14ac:dyDescent="0.2">
      <c r="F84" s="13"/>
    </row>
    <row r="88" spans="1:7" x14ac:dyDescent="0.2">
      <c r="F88" s="13"/>
    </row>
  </sheetData>
  <mergeCells count="21">
    <mergeCell ref="H61:H62"/>
    <mergeCell ref="H66:H67"/>
    <mergeCell ref="G61:G62"/>
    <mergeCell ref="G69:G70"/>
    <mergeCell ref="G32:G33"/>
    <mergeCell ref="G57:G58"/>
    <mergeCell ref="G47:G48"/>
    <mergeCell ref="G66:G67"/>
    <mergeCell ref="G52:G53"/>
    <mergeCell ref="G37:G38"/>
    <mergeCell ref="G50:G51"/>
    <mergeCell ref="B1:F1"/>
    <mergeCell ref="B2:F2"/>
    <mergeCell ref="C3:G3"/>
    <mergeCell ref="A4:G4"/>
    <mergeCell ref="G11:G12"/>
    <mergeCell ref="G17:G18"/>
    <mergeCell ref="G22:G23"/>
    <mergeCell ref="G27:G28"/>
    <mergeCell ref="G39:G40"/>
    <mergeCell ref="G44:G45"/>
  </mergeCells>
  <pageMargins left="0.78740157480314965" right="0.39370078740157483" top="0.78740157480314965" bottom="0.78740157480314965" header="0.31496062992125984" footer="0.31496062992125984"/>
  <pageSetup paperSize="8" scale="79" firstPageNumber="306" fitToHeight="6" orientation="landscape" useFirstPageNumber="1" r:id="rId1"/>
  <headerFooter>
    <oddFooter>&amp;R&amp;P</oddFooter>
  </headerFooter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</vt:lpstr>
      <vt:lpstr>'8'!Заголовки_для_печати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2021-10-16T09:23:39Z</cp:lastPrinted>
  <dcterms:created xsi:type="dcterms:W3CDTF">2019-03-18T11:42:58Z</dcterms:created>
  <dcterms:modified xsi:type="dcterms:W3CDTF">2021-10-16T09:29:52Z</dcterms:modified>
</cp:coreProperties>
</file>