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Уточнение РД декабрь 2021\"/>
    </mc:Choice>
  </mc:AlternateContent>
  <xr:revisionPtr revIDLastSave="0" documentId="13_ncr:1_{923BFB68-33DD-4E2B-8C10-C7D3D000FE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Print_Titles" localSheetId="0">'1'!$6:$7</definedName>
    <definedName name="_xlnm.Print_Area" localSheetId="0">'1'!$A$1:$I$78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3" l="1"/>
  <c r="H46" i="3"/>
  <c r="F75" i="3" l="1"/>
  <c r="F74" i="3"/>
  <c r="F76" i="3"/>
  <c r="F71" i="3"/>
  <c r="F70" i="3"/>
  <c r="I39" i="3" l="1"/>
  <c r="I20" i="3"/>
  <c r="H54" i="3"/>
  <c r="H50" i="3"/>
  <c r="I58" i="3"/>
  <c r="I57" i="3"/>
  <c r="H57" i="3"/>
  <c r="I15" i="3"/>
  <c r="I33" i="3" l="1"/>
  <c r="I29" i="3"/>
  <c r="H29" i="3"/>
  <c r="I28" i="3"/>
  <c r="I27" i="3"/>
  <c r="I34" i="3"/>
  <c r="H33" i="3"/>
  <c r="I32" i="3"/>
  <c r="I31" i="3"/>
  <c r="I37" i="3" l="1"/>
  <c r="I19" i="3"/>
  <c r="I16" i="3" l="1"/>
  <c r="H16" i="3"/>
  <c r="I10" i="3" l="1"/>
  <c r="I9" i="3"/>
  <c r="H43" i="3" l="1"/>
  <c r="I43" i="3"/>
  <c r="I44" i="3"/>
  <c r="I41" i="3" l="1"/>
  <c r="H39" i="3" l="1"/>
  <c r="I40" i="3" l="1"/>
  <c r="H40" i="3"/>
  <c r="F73" i="3" l="1"/>
  <c r="F69" i="3"/>
  <c r="F78" i="3" l="1"/>
  <c r="I56" i="3"/>
  <c r="D48" i="3"/>
  <c r="I48" i="3" l="1"/>
  <c r="E49" i="3" l="1"/>
  <c r="F49" i="3" s="1"/>
  <c r="H48" i="3"/>
  <c r="H56" i="3"/>
  <c r="E11" i="3" l="1"/>
  <c r="D56" i="3"/>
  <c r="E59" i="3"/>
  <c r="F59" i="3" s="1"/>
  <c r="I64" i="3" l="1"/>
  <c r="H64" i="3"/>
  <c r="D64" i="3"/>
  <c r="E63" i="3"/>
  <c r="F63" i="3" s="1"/>
  <c r="E62" i="3"/>
  <c r="F62" i="3" s="1"/>
  <c r="E61" i="3"/>
  <c r="F61" i="3" s="1"/>
  <c r="I60" i="3"/>
  <c r="H60" i="3"/>
  <c r="D60" i="3"/>
  <c r="E58" i="3"/>
  <c r="F58" i="3" s="1"/>
  <c r="H51" i="3"/>
  <c r="E53" i="3"/>
  <c r="F53" i="3" s="1"/>
  <c r="E52" i="3"/>
  <c r="F52" i="3" s="1"/>
  <c r="D51" i="3"/>
  <c r="E50" i="3"/>
  <c r="E47" i="3"/>
  <c r="F47" i="3" s="1"/>
  <c r="E46" i="3"/>
  <c r="I45" i="3"/>
  <c r="D45" i="3"/>
  <c r="E44" i="3"/>
  <c r="F44" i="3" s="1"/>
  <c r="E41" i="3"/>
  <c r="F41" i="3" s="1"/>
  <c r="E39" i="3"/>
  <c r="I38" i="3"/>
  <c r="D38" i="3"/>
  <c r="E37" i="3"/>
  <c r="E36" i="3"/>
  <c r="F36" i="3" s="1"/>
  <c r="I35" i="3"/>
  <c r="H35" i="3"/>
  <c r="D35" i="3"/>
  <c r="E34" i="3"/>
  <c r="F34" i="3" s="1"/>
  <c r="I30" i="3"/>
  <c r="E32" i="3"/>
  <c r="F32" i="3" s="1"/>
  <c r="E31" i="3"/>
  <c r="F31" i="3" s="1"/>
  <c r="D30" i="3"/>
  <c r="E28" i="3"/>
  <c r="F28" i="3" s="1"/>
  <c r="E26" i="3"/>
  <c r="F26" i="3" s="1"/>
  <c r="E25" i="3"/>
  <c r="F25" i="3" s="1"/>
  <c r="E24" i="3"/>
  <c r="F24" i="3" s="1"/>
  <c r="E23" i="3"/>
  <c r="F23" i="3" s="1"/>
  <c r="D22" i="3"/>
  <c r="E21" i="3"/>
  <c r="F21" i="3" s="1"/>
  <c r="E20" i="3"/>
  <c r="F20" i="3" s="1"/>
  <c r="E19" i="3"/>
  <c r="E18" i="3"/>
  <c r="F18" i="3" s="1"/>
  <c r="I17" i="3"/>
  <c r="H17" i="3"/>
  <c r="D17" i="3"/>
  <c r="E16" i="3"/>
  <c r="F16" i="3" s="1"/>
  <c r="H8" i="3"/>
  <c r="E15" i="3"/>
  <c r="E14" i="3"/>
  <c r="F14" i="3" s="1"/>
  <c r="E13" i="3"/>
  <c r="F13" i="3" s="1"/>
  <c r="E12" i="3"/>
  <c r="F12" i="3" s="1"/>
  <c r="F11" i="3"/>
  <c r="E10" i="3"/>
  <c r="F10" i="3" s="1"/>
  <c r="E9" i="3"/>
  <c r="F9" i="3" s="1"/>
  <c r="D8" i="3"/>
  <c r="F50" i="3" l="1"/>
  <c r="E48" i="3"/>
  <c r="F15" i="3"/>
  <c r="E8" i="3"/>
  <c r="I8" i="3"/>
  <c r="E65" i="3"/>
  <c r="F65" i="3" s="1"/>
  <c r="D66" i="3"/>
  <c r="E35" i="3"/>
  <c r="E27" i="3"/>
  <c r="F27" i="3" s="1"/>
  <c r="I22" i="3"/>
  <c r="E33" i="3"/>
  <c r="F33" i="3" s="1"/>
  <c r="E57" i="3"/>
  <c r="E17" i="3"/>
  <c r="H38" i="3"/>
  <c r="H45" i="3"/>
  <c r="F19" i="3"/>
  <c r="E29" i="3"/>
  <c r="F29" i="3" s="1"/>
  <c r="H30" i="3"/>
  <c r="F37" i="3"/>
  <c r="H22" i="3"/>
  <c r="F60" i="3"/>
  <c r="E40" i="3"/>
  <c r="E43" i="3"/>
  <c r="F43" i="3" s="1"/>
  <c r="E54" i="3"/>
  <c r="F54" i="3" s="1"/>
  <c r="I51" i="3"/>
  <c r="F39" i="3"/>
  <c r="E45" i="3"/>
  <c r="F46" i="3"/>
  <c r="E55" i="3"/>
  <c r="F55" i="3" s="1"/>
  <c r="E60" i="3"/>
  <c r="I66" i="3" l="1"/>
  <c r="F40" i="3"/>
  <c r="F38" i="3" s="1"/>
  <c r="F48" i="3"/>
  <c r="F64" i="3"/>
  <c r="F35" i="3"/>
  <c r="F30" i="3"/>
  <c r="F45" i="3"/>
  <c r="F8" i="3"/>
  <c r="F51" i="3"/>
  <c r="F57" i="3"/>
  <c r="E56" i="3"/>
  <c r="E22" i="3"/>
  <c r="F22" i="3"/>
  <c r="E30" i="3"/>
  <c r="E64" i="3"/>
  <c r="H66" i="3"/>
  <c r="F17" i="3"/>
  <c r="E38" i="3"/>
  <c r="E51" i="3"/>
  <c r="E66" i="3" l="1"/>
  <c r="F56" i="3"/>
  <c r="F66" i="3" s="1"/>
</calcChain>
</file>

<file path=xl/sharedStrings.xml><?xml version="1.0" encoding="utf-8"?>
<sst xmlns="http://schemas.openxmlformats.org/spreadsheetml/2006/main" count="216" uniqueCount="123">
  <si>
    <t>тыс.рублей</t>
  </si>
  <si>
    <t>Наименование показателя</t>
  </si>
  <si>
    <t>Функциональная классификация расходов бюджетов Российской Федерации</t>
  </si>
  <si>
    <t>Уточнено</t>
  </si>
  <si>
    <t>Пояснение</t>
  </si>
  <si>
    <t>уточнения расходной части бюджета города                                       (+,-)</t>
  </si>
  <si>
    <t xml:space="preserve">Перераспределение расходов 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</si>
  <si>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</si>
  <si>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</si>
  <si>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</si>
  <si>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</si>
  <si>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</si>
  <si>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</si>
  <si>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</si>
  <si>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</si>
  <si>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</si>
  <si>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</si>
  <si>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</si>
  <si>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</si>
  <si>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</si>
  <si>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</si>
  <si>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</si>
  <si>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</si>
  <si>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</si>
  <si>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</si>
  <si>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</si>
  <si>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</si>
  <si>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</si>
  <si>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09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</si>
  <si>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</si>
  <si>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</si>
  <si>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</si>
  <si>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</si>
  <si>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</si>
  <si>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</si>
  <si>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</si>
  <si>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</si>
  <si>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</si>
  <si>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</si>
  <si>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</si>
  <si>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</si>
  <si>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</si>
  <si>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</si>
  <si>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</si>
  <si>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</si>
  <si>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</si>
  <si>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</si>
  <si>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</si>
  <si>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</si>
  <si>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</si>
  <si>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</si>
  <si>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</si>
  <si>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</si>
  <si>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</si>
  <si>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 и кинематография</t>
  </si>
  <si>
    <t>Культура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</si>
  <si>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</si>
  <si>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</si>
  <si>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</si>
  <si>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</si>
  <si>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</si>
  <si>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</si>
  <si>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</si>
  <si>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</si>
  <si>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</si>
  <si>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</si>
  <si>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</si>
  <si>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12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</si>
  <si>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</si>
  <si>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</si>
  <si>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</si>
  <si>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ИТОГО:</t>
  </si>
  <si>
    <t>Примечание:</t>
  </si>
  <si>
    <t>тыс. рублей</t>
  </si>
  <si>
    <t>ВСЕГО</t>
  </si>
  <si>
    <t>Приложение № 1 к пояснительной записке по расходам</t>
  </si>
  <si>
    <t>Лесное хозяйство</t>
  </si>
  <si>
    <t>Распределение расходов бюджета г.Радужный  по разделам и подразделам классификации расходов бюджетов Российской Федерации на 2021 год</t>
  </si>
  <si>
    <t>Уточненный бюджет на 2021 год</t>
  </si>
  <si>
    <t>Спорт высших достижений</t>
  </si>
  <si>
    <t>Санитарно-эпидемиологическое благополучие</t>
  </si>
  <si>
    <t>I.Межбюджетные трансферты, в т.ч.:</t>
  </si>
  <si>
    <t>1.Субвенции бюджета муниципального образования</t>
  </si>
  <si>
    <t xml:space="preserve">2.Субсидии бюджета муниципального образования </t>
  </si>
  <si>
    <t>3.Иные межбюджетные трансферты</t>
  </si>
  <si>
    <t>2.Расходы на реализацию мероприятий по соглашению с ПАО "НК "Роснефть" (ООО "РН-Юганскнефтегаз") (договор от 04.12.2019 № 2142019/2560Д)</t>
  </si>
  <si>
    <t>3. Расходы на реализацию мероприятий по соглашению с ПАО НК "Роснефть" (ПАО "Варьеганнефтегаз") (договор от  24.12.2020 №7380220/0768Д)</t>
  </si>
  <si>
    <t>1. Расходы на реализацию мероприятий по соглашению с ПАО "НК "Роснефть" (АО "ННП") (договор от 24.12.2020 № 7370220/0835Д)</t>
  </si>
  <si>
    <t>Утвержденный бюджет на 2021 год (решение Думы от 28.10.2021 № 106)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</si>
  <si>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</si>
  <si>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</si>
  <si>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культуры, кинематографии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</si>
  <si>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</si>
  <si>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</si>
  <si>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  </r>
    <r>
      <rPr>
        <b/>
        <sz val="11"/>
        <rFont val="Times New Roman"/>
        <family val="1"/>
        <charset val="204"/>
      </rPr>
      <t xml:space="preserve"> - 6,51 тыс.рублей</t>
    </r>
    <r>
      <rPr>
        <sz val="11"/>
        <rFont val="Times New Roman"/>
        <family val="1"/>
        <charset val="204"/>
      </rPr>
      <t>, из них: а) предоставление субсидий на возмещение расходов по проведению капитального ремонта (с заменой) систем газораспределения, теплоснабжения, водоснабжения и водоотведения, в том числе с применением композитных материалов для подготовки к осенне-зимнему периоду  - 6,51 тыс.рублей (перераспределено на раздел 05.05).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</si>
  <si>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транспортной системы города Радужный на 2019-2025 годы и на период до 2030 года" -</t>
    </r>
    <r>
      <rPr>
        <b/>
        <sz val="11"/>
        <rFont val="Times New Roman"/>
        <family val="1"/>
        <charset val="204"/>
      </rPr>
      <t xml:space="preserve"> 7 375,40 тыс.рублей, </t>
    </r>
    <r>
      <rPr>
        <sz val="11"/>
        <rFont val="Times New Roman"/>
        <family val="1"/>
        <charset val="204"/>
      </rPr>
      <t>из них: а) осуществление  перевозок пассажиров и багажа автомобильным транспортом по маршрутам регулярных перевозок по регулируемым тарифам на территории города Радужный - 7 375,40 тыс.рублей.</t>
    </r>
  </si>
  <si>
    <r>
      <rPr>
        <b/>
        <sz val="11"/>
        <rFont val="Times New Roman"/>
        <family val="1"/>
        <charset val="204"/>
      </rPr>
      <t xml:space="preserve"> 1)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  </r>
    <r>
      <rPr>
        <b/>
        <sz val="11"/>
        <rFont val="Times New Roman"/>
        <family val="1"/>
        <charset val="204"/>
      </rPr>
      <t xml:space="preserve"> - 661,20 тыс.рублей, из них: а) с</t>
    </r>
    <r>
      <rPr>
        <sz val="11"/>
        <rFont val="Times New Roman"/>
        <family val="1"/>
        <charset val="204"/>
      </rPr>
      <t>опровождение и эксплуатация автоматизированных информационных систем, созданных в рамках реализации муниципальной программы - 661,20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</si>
  <si>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"Обеспечение доступным и комфортным жильем жителей города Радужный в 2019-2025 годах и на период до 2030 года" </t>
    </r>
    <r>
      <rPr>
        <b/>
        <sz val="11"/>
        <rFont val="Times New Roman"/>
        <family val="1"/>
        <charset val="204"/>
      </rPr>
      <t>- 3 087,10 тыс.рублей</t>
    </r>
    <r>
      <rPr>
        <sz val="11"/>
        <rFont val="Times New Roman"/>
        <family val="1"/>
        <charset val="204"/>
      </rPr>
      <t xml:space="preserve">, из них: а) субсидии на стимулирование развития жилищного строительства в области градостроительной деятельности - 3 087,10 тыс.рублей (в т.ч.: за счет средств бюджета автономного округа - 2 932,70 тыс.рублей, за счет средств бюджета города - 154,40 тыс.рублей).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Муниципальная программа "Развитие гражданского общества города Радужный на 2019-2025 годы и на период до 2030 года"  </t>
    </r>
    <r>
      <rPr>
        <b/>
        <sz val="11"/>
        <rFont val="Times New Roman"/>
        <family val="1"/>
        <charset val="204"/>
      </rPr>
      <t>- 40,00 тыс.рублей</t>
    </r>
    <r>
      <rPr>
        <sz val="11"/>
        <rFont val="Times New Roman"/>
        <family val="1"/>
        <charset val="204"/>
      </rPr>
      <t xml:space="preserve">, из них: а) субсидия в целях оказания финансовой поддержки социально ориентированным некоммерческим организациям на оплату (погашение задолженности) жилищно-коммунальных услуг - 40,00 тыс.рублей.                      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</si>
  <si>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  </r>
    <r>
      <rPr>
        <b/>
        <sz val="11"/>
        <rFont val="Times New Roman"/>
        <family val="1"/>
        <charset val="204"/>
      </rPr>
      <t xml:space="preserve"> - 399,94 тыс.рублей</t>
    </r>
    <r>
      <rPr>
        <sz val="11"/>
        <rFont val="Times New Roman"/>
        <family val="1"/>
        <charset val="204"/>
      </rPr>
      <t xml:space="preserve">, из них: а) субсидия в целях возмещения затрат на содержание мест захоронения  и на погребение ( захоронение) безродных - 399,94 тыс.рублей (перераспределено на раздел 05.05.).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Муниципальная программа "Формирование современной городской среды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 xml:space="preserve">- 4 996,08 тыс.рублей, </t>
    </r>
    <r>
      <rPr>
        <sz val="11"/>
        <rFont val="Times New Roman"/>
        <family val="1"/>
        <charset val="204"/>
      </rPr>
      <t xml:space="preserve"> из них: а) организация содержания наружного освещения городской территории - 81,00 тыс.рублей; б) подготовка заявки на участие во Всероссийском конкурсе лучших проектов создания комфортной городской среды в категории "малые города" 2021 года для проектов, реализация которых предусмотрена в 2023-2024 годах - 13,50 тыс.рублей;  в) благоустройство территории Городского парка культуры и отдыха в виде капитального ремонта твердого покрытия - 83,00 тыс.рублей; г) расходы на реализацию мероприятий по договору пожертвования ПАО "Варьеганнефтегаз" - 2 548,58 тыс.рублей; д) расходы на реализацию мероприятий по договору  пожертвования  АО "ННП" - 2 270,01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</si>
  <si>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 </t>
    </r>
    <r>
      <rPr>
        <b/>
        <sz val="11"/>
        <rFont val="Times New Roman"/>
        <family val="1"/>
        <charset val="204"/>
      </rPr>
      <t xml:space="preserve">+ 3 650,76 тыс.рублей, </t>
    </r>
    <r>
      <rPr>
        <sz val="11"/>
        <rFont val="Times New Roman"/>
        <family val="1"/>
        <charset val="204"/>
      </rPr>
      <t xml:space="preserve">из них: а) расходы на обеспечение деятельности казенных учреждений + 3 650,76 тыс.рублей (налог на имущество), (в том числе: 6,51 тыс.рублей перераспределено с раздела 05.02.; 399,94 тыс.рублей перераспределено с раздела 05.03). 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</si>
  <si>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- 3 398,25 тыс.рублей,</t>
    </r>
    <r>
      <rPr>
        <sz val="11"/>
        <rFont val="Times New Roman"/>
        <family val="1"/>
        <charset val="204"/>
      </rPr>
      <t xml:space="preserve"> из них: а) субвенции на организацию и обеспечение отдыха и оздоровления детей, в том числе в этнической среде (выездные мероприятия) - 1 924,20 тыс.рублей (аукционы признаны несостояшимися); б) субсидии на организацию питания детей в лагерях с дневным пребыванием детей, в палаточных лагерях - 1 379,75 тыс.рублей (в т.ч.: за счет средств бюджета автономного округа - 943,10 тыс.рублей, за счет средств бюджета города - 436,65 тыс.рублей) в связи с переводом мероприятий в осенний период  на онлайн режим; в) мероприятия по организации отдыха и оздоровления детей - 94,30 тыс.рублей.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 xml:space="preserve">+ 110,61 тыс.рублей, </t>
    </r>
    <r>
      <rPr>
        <sz val="11"/>
        <rFont val="Times New Roman"/>
        <family val="1"/>
        <charset val="204"/>
      </rPr>
      <t>из них: а) субсидия на компенсацию расходов  по оплате стоимости проезда к месту использования отпуска и обратно    + 4,32 тыс.рублей; б) расходы  на реализацию мероприятий по укреплению материально-технической базы + 106,29 тыс. 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</si>
  <si>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 </t>
    </r>
    <r>
      <rPr>
        <b/>
        <sz val="11"/>
        <rFont val="Times New Roman"/>
        <family val="1"/>
        <charset val="204"/>
      </rPr>
      <t>- 107,00 тыс.рублей</t>
    </r>
    <r>
      <rPr>
        <sz val="11"/>
        <rFont val="Times New Roman"/>
        <family val="1"/>
        <charset val="204"/>
      </rPr>
      <t>, из них: а) содержание органов местного самоуправления - 107,00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</si>
  <si>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Непрограммные расходы </t>
    </r>
    <r>
      <rPr>
        <b/>
        <sz val="11"/>
        <rFont val="Times New Roman"/>
        <family val="1"/>
        <charset val="204"/>
      </rPr>
      <t>- 338,00 тыс.рублей,</t>
    </r>
    <r>
      <rPr>
        <sz val="11"/>
        <rFont val="Times New Roman"/>
        <family val="1"/>
        <charset val="204"/>
      </rPr>
      <t xml:space="preserve"> из них: а) содержание органов местного самоуправления  - 338,00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</si>
  <si>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>- 3 856,22 тыс.рублей</t>
    </r>
    <r>
      <rPr>
        <sz val="11"/>
        <rFont val="Times New Roman"/>
        <family val="1"/>
        <charset val="204"/>
      </rPr>
      <t>, средства перераспределены на раздел 03.10, в целях приведения в соответствие с кодами разделов и подразделов классификации расходов бюджета.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</si>
  <si>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 </t>
    </r>
    <r>
      <rPr>
        <b/>
        <sz val="11"/>
        <rFont val="Times New Roman"/>
        <family val="1"/>
        <charset val="204"/>
      </rPr>
      <t>+ 475,00 тыс.рублей</t>
    </r>
    <r>
      <rPr>
        <sz val="11"/>
        <rFont val="Times New Roman"/>
        <family val="1"/>
        <charset val="204"/>
      </rPr>
      <t>, из них: а) доплаты к пенсиям муниципальных служащих + 475,00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</si>
  <si>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-</t>
    </r>
    <r>
      <rPr>
        <b/>
        <sz val="11"/>
        <rFont val="Times New Roman"/>
        <family val="1"/>
        <charset val="204"/>
      </rPr>
      <t xml:space="preserve"> 6 023,72 тыс.рублей</t>
    </r>
    <r>
      <rPr>
        <sz val="11"/>
        <rFont val="Times New Roman"/>
        <family val="1"/>
        <charset val="204"/>
      </rPr>
      <t xml:space="preserve">, из них: а) субсидия на компенсацию расходов  по оплате стоимости проезда к месту использования отпуска и обратно + 55,93 тыс.рублей; б )компенсация расходов, связанных с переездом работника учреждения и членов его семьи к новому месту жительства в другую местность + 148,19 тыс.рублей; в) субсидия на реализацию мероприятий муниципальной программы "Развитие культуры, спорта и молодежной политики в городе Радужный на 2021-2025 годы и на период до 2030 года "  + 597,60 тыс.рублей; г) субсидии на финансовое обеспечение выполнения муниципального задания в учреждения физической культуры и спорта + 1 710,44 тыс.рублей;    д)  расходы на реализацию мероприятий по соглашению с ПАО "НК "Роснефть" (ООО "РН-Юганскнефтегаз") - 8 535,88 тыс.рублей.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2) </t>
    </r>
    <r>
      <rPr>
        <sz val="11"/>
        <rFont val="Times New Roman"/>
        <family val="1"/>
        <charset val="204"/>
      </rPr>
      <t xml:space="preserve"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    - </t>
    </r>
    <r>
      <rPr>
        <b/>
        <sz val="11"/>
        <rFont val="Times New Roman"/>
        <family val="1"/>
        <charset val="204"/>
      </rPr>
      <t>6,18 тыс.рублей</t>
    </r>
    <r>
      <rPr>
        <sz val="11"/>
        <rFont val="Times New Roman"/>
        <family val="1"/>
        <charset val="204"/>
      </rPr>
      <t>, из них: а) расходы на проведение противопожарных мероприятий - 6,18 тыс.рублей.</t>
    </r>
  </si>
  <si>
    <r>
      <t xml:space="preserve">1)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>- 585,77 тыс.рублей</t>
    </r>
    <r>
      <rPr>
        <sz val="11"/>
        <rFont val="Times New Roman"/>
        <family val="1"/>
        <charset val="204"/>
      </rPr>
      <t>, из них: а) субсидия на реализацию мероприятий муниципальной программы "Развитие культуры, спорта и молодежной политики в городе Радужный на 2021-2025 годы и на период до 2030 года " - 575,82 тыс.рублей; б) субсидии на финансовое обеспечение затрат социально ориентированным некоммерческим организациям, связанных с оказанием общественно полезной услуги "Организация и проведение официальных спортивных мероприятий"- 9,95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</si>
  <si>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года"-</t>
    </r>
    <r>
      <rPr>
        <b/>
        <sz val="11"/>
        <rFont val="Times New Roman"/>
        <family val="1"/>
        <charset val="204"/>
      </rPr>
      <t xml:space="preserve"> 33,90 тыс.рублей</t>
    </r>
    <r>
      <rPr>
        <sz val="11"/>
        <rFont val="Times New Roman"/>
        <family val="1"/>
        <charset val="204"/>
      </rPr>
      <t>, из них: а) субвенции на организацию осуществления мероприятий по проведению дезинсекции и дератизации в Ханты-Мансийском автономном округе – Югре -33,90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</si>
  <si>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"Реализация отдельных государственных полномочий в сфере опеки и попечительства на 2019-2025 годы и на период до 2030 года" </t>
    </r>
    <r>
      <rPr>
        <b/>
        <sz val="11"/>
        <rFont val="Times New Roman"/>
        <family val="1"/>
        <charset val="204"/>
      </rPr>
      <t xml:space="preserve">- 3 439,00 тыс.рублей, </t>
    </r>
    <r>
      <rPr>
        <sz val="11"/>
        <rFont val="Times New Roman"/>
        <family val="1"/>
        <charset val="204"/>
      </rPr>
      <t xml:space="preserve">из них: а) 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 - 3 000,00 тыс.рублей (в том числе: оплата труда приемного родителя - 1 157,00 тыс.рублей; обеспечение одеждой, обувью, мягким инвентарем и оборудованием по окончании общеобразовательной организации - 680,00 тыс.рублей;  приобретение путевок в оздоровительные лагеря или санаторно-курортные организации и оплату проезда к месту лечения и обратно - 1 163,00 тыс.рублей); б)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 - 439,00 тыс.рублей.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2)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 -</t>
    </r>
    <r>
      <rPr>
        <b/>
        <sz val="11"/>
        <rFont val="Times New Roman"/>
        <family val="1"/>
        <charset val="204"/>
      </rPr>
      <t>3 695,10</t>
    </r>
    <r>
      <rPr>
        <sz val="11"/>
        <rFont val="Times New Roman"/>
        <family val="1"/>
        <charset val="204"/>
      </rPr>
      <t xml:space="preserve"> тыс.рублей,из них: а) субвенция 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(на выплату компенсации).</t>
    </r>
  </si>
  <si>
    <r>
      <t xml:space="preserve">1) Непрограммные расходы </t>
    </r>
    <r>
      <rPr>
        <b/>
        <sz val="11"/>
        <rFont val="Times New Roman"/>
        <family val="1"/>
        <charset val="204"/>
      </rPr>
      <t>- 639,90 тыс.рублей</t>
    </r>
    <r>
      <rPr>
        <sz val="11"/>
        <rFont val="Times New Roman"/>
        <family val="1"/>
        <charset val="204"/>
      </rPr>
      <t>, из них: а) резервный фонд - 639,9 тыс.рублей, в том числе (резервный фонд - 640,03 тыс.рублей; возврат неиспользованного остатка резервного фонда + 0,13 тыс.рублей (перераспределено с раздела 03.10)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</si>
  <si>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+</t>
    </r>
    <r>
      <rPr>
        <b/>
        <sz val="11"/>
        <rFont val="Times New Roman"/>
        <family val="1"/>
        <charset val="204"/>
      </rPr>
      <t xml:space="preserve"> 3 872,79 тыс.рублей</t>
    </r>
    <r>
      <rPr>
        <sz val="11"/>
        <rFont val="Times New Roman"/>
        <family val="1"/>
        <charset val="204"/>
      </rPr>
      <t>, из них: а) расходы на проведение противопожарных мероприятий - 35,90 тыс. рублей;  б) расходы на реализацию мероприятий по защите населения и территорий города от чрезвычайных ситуаций тыс.рублей + 52,47 тыс. рублей ( в том числе: совершенствование системы оповещения и связи + 52,60 тыс.рублей; проведение неотложных мероприятий по изъятию из привычной среды обитания животных (собак) без владельцев, животных, от права собственности на которых владельцы отказались, а также животных находящихся на самовыгуле /в том числе имеющих неснимаемые и несмываемые метки/, их перемещению, размещению и дальнейшему присмотру и уходу в специально отведенном для этого месте - 0,13 тыс.руб. (перераспределено на раздел 01.11. - возврат остатка в резервный фонд); в) перераспределение средств с раздела 03.09, в целях приведения в соответствие с кодами разделов и подразделов классификации расходов бюджета + 3 856,22 тыс.рублей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</si>
  <si>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 xml:space="preserve">- 2 232,58 тыс.рублей, </t>
    </r>
    <r>
      <rPr>
        <sz val="11"/>
        <rFont val="Times New Roman"/>
        <family val="1"/>
        <charset val="204"/>
      </rPr>
      <t xml:space="preserve">из них: а) субсидии на государственную поддержку отрасли культуры, за счет средств резервного фонда Правительства Российской Федерации - 0,03 тыс.рублей (в т.ч.: средства федерального бюджета - 0,03 тыс.рублей);  б) расходы на проведение мероприятий в области культуры - 262,4 тыс. рублей; в) субсидии на финансовое обеспечение затрат социально ориентированным некоммерческим организациям, связанных с оказанием общественно полезной услуги "Организация и проведение культурно-массовых мероприятий" - 130,00 тыс. рублей; г)  субсидии на финансовое обеспечение выполнения муниципального задания - 561,05 тыс.рублей; д) расходы  на реализацию мероприятий по укреплению материально-технической базы  + 139,42 тыс. рублей; д) расходы на проведение текущего ремонта зданий и учреждений   + 408,29 тыс. рублей;  е) 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 + 35,66 тыс. рублей; ж) компенсация расходов, связанных с переездом работника учреждения и членов его семьи к новому месту жительства в другую местность в учреждениях культуры - 48,37 тыс. рублей; з) расходы на реализацию мероприятий по договору  пожертвования  АО "ННП"   - 1 814,10 тыс.рублей.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    </t>
    </r>
    <r>
      <rPr>
        <b/>
        <sz val="11"/>
        <rFont val="Times New Roman"/>
        <family val="1"/>
        <charset val="204"/>
      </rPr>
      <t>- 24,82 тыс. рублей</t>
    </r>
    <r>
      <rPr>
        <sz val="11"/>
        <rFont val="Times New Roman"/>
        <family val="1"/>
        <charset val="204"/>
      </rPr>
      <t xml:space="preserve">, из них: а) расходы на проведение противопожарных мероприятий - 24,82 тыс. рублей.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3) </t>
    </r>
    <r>
      <rPr>
        <sz val="11"/>
        <rFont val="Times New Roman"/>
        <family val="1"/>
        <charset val="204"/>
      </rPr>
      <t>Муниципальная программа "Развитие гражданского общества города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- 201,35 тыс. рублей, </t>
    </r>
    <r>
      <rPr>
        <sz val="11"/>
        <rFont val="Times New Roman"/>
        <family val="1"/>
        <charset val="204"/>
      </rPr>
      <t xml:space="preserve">из них:  а) реализация мероприятий муниципальной программы - 201,35 тыс. рублей.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4)</t>
    </r>
    <r>
      <rPr>
        <sz val="11"/>
        <rFont val="Times New Roman"/>
        <family val="1"/>
        <charset val="204"/>
      </rPr>
      <t xml:space="preserve">    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 xml:space="preserve"> -  0,6 тыс.рублей</t>
    </r>
    <r>
      <rPr>
        <sz val="11"/>
        <rFont val="Times New Roman"/>
        <family val="1"/>
        <charset val="204"/>
      </rPr>
      <t>, из них: а) расходы на проведение мероприятий в области культуры - 0,6 тыс.рублей.</t>
    </r>
  </si>
  <si>
    <t>II.Остатки средств по прочим безвозмездным поступлениям на едином счете по состоянию на 01.01.2021 года, в т.ч.:</t>
  </si>
  <si>
    <r>
      <rPr>
        <b/>
        <sz val="11"/>
        <rFont val="Times New Roman"/>
        <family val="1"/>
        <charset val="204"/>
      </rPr>
      <t xml:space="preserve"> 1)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муниципальными финансами  города Радужный на  2019-2025 годы и на период до 2030 года" - 67,00 тыс.рублей (процентные платежи по долгу)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</si>
  <si>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"Обеспечение экологической безопасности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- 51,05 тыс.рублей</t>
    </r>
    <r>
      <rPr>
        <sz val="11"/>
        <rFont val="Times New Roman"/>
        <family val="1"/>
        <charset val="204"/>
      </rPr>
      <t>, из них: а) реализация мероприятий муниципальной программы (Организация и развитие системы экологического образования, просвещения и формирования экологической культуры ) - 10,00 тыс.рублей; б) ликвидация несанкционированных мест размещения отходов - 41,05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</si>
  <si>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</t>
    </r>
    <r>
      <rPr>
        <b/>
        <sz val="11"/>
        <rFont val="Times New Roman"/>
        <family val="1"/>
        <charset val="204"/>
      </rPr>
      <t>+ 6 813,95 тыс.рублей</t>
    </r>
    <r>
      <rPr>
        <sz val="11"/>
        <rFont val="Times New Roman"/>
        <family val="1"/>
        <charset val="204"/>
      </rPr>
      <t xml:space="preserve">, из них: а)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- 229,80 тыс.рублей; б) субсидии на финансовое обеспечение выполнения муниципального задания учредителя автономным учреждением +1 127,94 тыс.рублей (расходы на коммунальные услуги); в) субсидия на компенсацию расходов  по оплате стоимости проезда к месту использования отпуска и обратно - 14,35 тыс.рублей; г) компенсация расходов, связанных с переездом работника учреждения и членов его семьи к новому месту жительства в другую местность + 166,59 тыс.рублей; д) на реализацию мероприятий по укреплению материально-технической базы + 493,60 тыс.рублей; е) расходы на  укрепление антитеррористической безопасности + 5 269,97 тыс.рублей (в т.ч. дотация: + 4 549,00 тыс. рублей, перераспределено с раздела 07.02).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2) </t>
    </r>
    <r>
      <rPr>
        <sz val="11"/>
        <rFont val="Times New Roman"/>
        <family val="1"/>
        <charset val="204"/>
      </rPr>
  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</t>
    </r>
    <r>
      <rPr>
        <b/>
        <sz val="11"/>
        <rFont val="Times New Roman"/>
        <family val="1"/>
        <charset val="204"/>
      </rPr>
      <t xml:space="preserve"> - 0,08 тыс.рублей,</t>
    </r>
    <r>
      <rPr>
        <sz val="11"/>
        <rFont val="Times New Roman"/>
        <family val="1"/>
        <charset val="204"/>
      </rPr>
      <t xml:space="preserve"> из них: а) расходы на проведение противопожарных мероприятий - 0,08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</si>
  <si>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-744,93 тыс.рублей, </t>
    </r>
    <r>
      <rPr>
        <sz val="11"/>
        <rFont val="Times New Roman"/>
        <family val="1"/>
        <charset val="204"/>
      </rPr>
      <t xml:space="preserve">из них: а) содержание органов местного самоуправления    - 545,08 тыс.рублей; б) субсидия некоммерческой организации на организацию мероприятий в сфере образования и молодежной политики - 60,00 тыс.рублей; в) расходы на организацию деятельности психолого-медико-педагогической комиссии + 19,74 тыс.рублей; г) расходы на проведение мероприятий в области образования -159,59 тыс.рублей.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2) </t>
    </r>
    <r>
      <rPr>
        <sz val="11"/>
        <rFont val="Times New Roman"/>
        <family val="1"/>
        <charset val="204"/>
      </rPr>
      <t xml:space="preserve">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- 7,80 тыс.рублей, и</t>
    </r>
    <r>
      <rPr>
        <sz val="11"/>
        <rFont val="Times New Roman"/>
        <family val="1"/>
        <charset val="204"/>
      </rPr>
      <t>з них: а) расходы на проведение мероприятий в области образования -7,80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</si>
  <si>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- 14 282,70 тыс.рублей,</t>
    </r>
    <r>
      <rPr>
        <sz val="11"/>
        <rFont val="Times New Roman"/>
        <family val="1"/>
        <charset val="204"/>
      </rPr>
      <t xml:space="preserve"> из них: а) 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- 9 275,70 тыс.рублей (уменьшение количества детодней); б)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- 309,03 тыс.рублей (уменьшение количества детодней);  в) проведение ремонта, капитального ремонта и обеспечение требований  по антитеррористической защищенности объектов (территорий) образовательных организаций - 4 843,84  тыс.рублей ( в т.ч.: дотация - 4 843,84 тыс.рублей, из них перерраспределено на раздел 0701 - 4 549,00 тыс.рублей); г) капитальный ремонт столовой МБОУ СОШ №8 - 1 250,34 тыс.рублей; д) субсидия на обеспечение физической и вооруженной (военизированной) охраны в образовательных организациях  - 6,19 тыс.рублей; е) субсидия на дополнительное финансовое обеспечение в части организации питания обучающихся муниципальных общеобразовательных организаций -1 004,65 тыс.рублей (уменьшение количества детодней); ж) субсидии на финансовое обеспечение выполнения муниципального задания (расходы на коммунальные услуги) +1 252,64 тыс.рублей; з) компенсация расходов, связанных с переездом работника учреждения и членов его семьи к новому месту жительства в другую местность +190,35 тыс.рублей; и) субсидия на компенсацию расходов  по оплате стоимости проезда к месту использования отпуска и обратно + 140,73 тыс.рублей;  к) расходы на укрепление антитеррористической безопасности +488,17 тыс.рублей (в т.ч. дотация: + 294,84 тыс. рублей; перераспределение средств + 193,33 тыс. рублей;) л) расходы на проведение текущего ремонта зданий и учреждений + 32,99 тыс. рублей; м) на реализацию мероприятий по укреплению материально-технической базы + 302,17 тыс. рублей.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2) </t>
    </r>
    <r>
      <rPr>
        <sz val="11"/>
        <rFont val="Times New Roman"/>
        <family val="1"/>
        <charset val="204"/>
      </rPr>
      <t xml:space="preserve"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>- 11,00 тыс.рублей,</t>
    </r>
    <r>
      <rPr>
        <sz val="11"/>
        <rFont val="Times New Roman"/>
        <family val="1"/>
        <charset val="204"/>
      </rPr>
      <t xml:space="preserve"> из них: а) расходы на проведение противопожарных мероприятий - 11,00 тыс.рублей. 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</si>
  <si>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- 1 482,67 тыс.рублей, </t>
    </r>
    <r>
      <rPr>
        <sz val="11"/>
        <rFont val="Times New Roman"/>
        <family val="1"/>
        <charset val="204"/>
      </rPr>
      <t xml:space="preserve">из них: а) субсидия на компенсацию расходов  по оплате стоимости проезда к месту использования отпуска и обратно - 51,91 тыс.рублей; б) компенсация расходов, связанных с переездом работника учреждения и членов его семьи к новому месту жительства в другую местность + 37,11 тыс.рублей; в) субсидии на финансовое обеспечение выполнения муниципального задания + 2 602,21 тыс.рублей; г) субсидии на финансовое обеспечение выполнения муниципального задания (ФОТ педагогического персонала)  + 1 731,68 тыс. рублей; д) на обеспечение физической и вооруженной (военизированной) охраны в образовательных организациях  - 33,60 тыс. рублей; е) 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 - 5 819,78 тыс. рублей; ж) на проведение текущего ремонта + 51,62 тыс. рублей.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2)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>- 2 449,05 тыс.рублей</t>
    </r>
    <r>
      <rPr>
        <sz val="11"/>
        <rFont val="Times New Roman"/>
        <family val="1"/>
        <charset val="204"/>
      </rPr>
      <t xml:space="preserve">, из них: а) субсидия на компенсацию расходов  по оплате стоимости проезда к месту использования отпуска и обратно - 82,13 тыс.рублей; б) субсидии на финансовое обеспечение выполнения муниципального задания + 121,38 тыс.рублей (увеличение фонда оплаты труда (МРОТ); в) субсидии на финансовое обеспечение выполнения муниципального задания (ФОТ педагогического персонала) - 2 538,30 тыс.рублей (экономия в результате уменьшения численности педагогического персонала); г) на укрепление антитеррористической безопасности + 50,00 тыс. рублей.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3)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>- 8,13 тыс.рублей</t>
    </r>
    <r>
      <rPr>
        <sz val="11"/>
        <rFont val="Times New Roman"/>
        <family val="1"/>
        <charset val="204"/>
      </rPr>
      <t xml:space="preserve">, из них: а) расходы на проведение противопожарных мероприятий - 8,13 тыс.рублей.                                                                                                                                    </t>
    </r>
  </si>
  <si>
    <t>III.Дополнительные собственные доходы, полученные сверх плановых назначений*</t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</si>
  <si>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Муниципальная программа "Развитие транспортной системы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 xml:space="preserve">- 1 204,10 тыс.рублей, </t>
    </r>
    <r>
      <rPr>
        <sz val="11"/>
        <rFont val="Times New Roman"/>
        <family val="1"/>
        <charset val="204"/>
      </rPr>
      <t>из них: а) капитальный ремонт автомобильных дорог общего пользования местного значения и дорожных сооружений на них - 528,30 тыс.рублей; б) ремонт автомобильных дорог, объектов улично-дорожной сети и искусственных сооружений на них + 980,00 тыс.рублей; в) содержание автомобильных дорог, объектов улично-дорожной сети и искусственных сооружений на них - 1 308,60 тыс.рублей ( в том числе: содержание автомобильных дорог - 1 310,20 тыс.рублей,  государственная пошлина (дорожный фонд) + 1,60* тыс.рублей; г) функционирование систем фото - видеофиксации нарушения правил дорожного движения - 347,20 тыс.рублей.</t>
    </r>
  </si>
  <si>
    <r>
      <t xml:space="preserve"> </t>
    </r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"Доступная среда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+ 444,65 тыс.рублей,</t>
    </r>
    <r>
      <rPr>
        <sz val="11"/>
        <rFont val="Times New Roman"/>
        <family val="1"/>
        <charset val="204"/>
      </rPr>
      <t xml:space="preserve"> из них:  а) обустройство входных  групп в зданиях и помещениях административного назначения, в жилом фонде для людей с ограниченными возможностями здоровья - 444,65 тыс.рублей.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2)</t>
    </r>
    <r>
      <rPr>
        <sz val="11"/>
        <rFont val="Times New Roman"/>
        <family val="1"/>
        <charset val="204"/>
      </rPr>
      <t xml:space="preserve"> 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  </t>
    </r>
    <r>
      <rPr>
        <b/>
        <sz val="11"/>
        <rFont val="Times New Roman"/>
        <family val="1"/>
        <charset val="204"/>
      </rPr>
      <t>- 899,60 тыс.рублей</t>
    </r>
    <r>
      <rPr>
        <sz val="11"/>
        <rFont val="Times New Roman"/>
        <family val="1"/>
        <charset val="204"/>
      </rPr>
      <t xml:space="preserve">, из них: а) субсидия в целях оказания на безвозмездной и безвозвратной основе за счет средств бюджета города Радужный дополнительной помощи при возникновении неотложной необходимости в проведении капитального ремонта общего имущества в многоквартирных домах, расположенных на территории города Радужный - 899,60 тыс.рублей.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 xml:space="preserve">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+ 389,95 тыс.рублей</t>
    </r>
    <r>
      <rPr>
        <sz val="11"/>
        <rFont val="Times New Roman"/>
        <family val="1"/>
        <charset val="204"/>
      </rPr>
      <t>, из них: а)  содержание и управление имуществом, находящимся в  муниципальной собственности +  389,95 тыс.рублей (перераспределено с раздела 01.13).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</si>
  <si>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муниципальной службы в администрации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 xml:space="preserve">- 61,20 тыс. рублей, </t>
    </r>
    <r>
      <rPr>
        <sz val="11"/>
        <rFont val="Times New Roman"/>
        <family val="1"/>
        <charset val="204"/>
      </rPr>
      <t xml:space="preserve">с создания условий для профессионального развития и подготовки кадров муниципальной службы в администрации города.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2) </t>
    </r>
    <r>
      <rPr>
        <sz val="11"/>
        <rFont val="Times New Roman"/>
        <family val="1"/>
        <charset val="204"/>
      </rPr>
      <t xml:space="preserve">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- 399,35 тыс.рублей</t>
    </r>
    <r>
      <rPr>
        <sz val="11"/>
        <rFont val="Times New Roman"/>
        <family val="1"/>
        <charset val="204"/>
      </rPr>
      <t xml:space="preserve">, из них: а) взносы на капитальный ремонт общего имущества многоквартирных домов, в части нежилых помещений, находящегося в муниципальной собственности - 9,40 тыс.рублей; б) расходы по исполнению решения суда + 6,71 тыс.рублей;  в) содержание и управление имуществом, находящимся в  муниципальной собственности - 396,66 тыс.рублей (в том числе: 389,95 тыс.рублей перераспределено на раздел 05.01).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3)</t>
    </r>
    <r>
      <rPr>
        <sz val="11"/>
        <rFont val="Times New Roman"/>
        <family val="1"/>
        <charset val="204"/>
      </rPr>
      <t xml:space="preserve"> 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- 119,90 тыс. рублей,</t>
    </r>
    <r>
      <rPr>
        <sz val="11"/>
        <rFont val="Times New Roman"/>
        <family val="1"/>
        <charset val="204"/>
      </rPr>
      <t xml:space="preserve"> из них: а) субсидия в целях оказания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 значимых проектов - 46,00 тыс. рублей; б) с реализации мероприятий муниципальной программы    - 73,90 тыс. рублей.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4)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  </t>
    </r>
    <r>
      <rPr>
        <b/>
        <sz val="11"/>
        <rFont val="Times New Roman"/>
        <family val="1"/>
        <charset val="204"/>
      </rPr>
      <t>- 3787,60 тыс.рублей</t>
    </r>
    <r>
      <rPr>
        <sz val="11"/>
        <rFont val="Times New Roman"/>
        <family val="1"/>
        <charset val="204"/>
      </rPr>
      <t xml:space="preserve">, из них: а) с содержания управления муниципальным имуществом - 1 249,10 тыс. рублей; б) с содержания МКУ "Управление материально-технического обеспечения деятельности органов местного самоуправления города Радужный" - 2 194,00 тыс. рублей; в) с расходов, связанных с ликвидацией МКУ "Многофункциональный центр предоставления государственных и муниципальных услуг города Радужный" - 44,80 тыс.рублей; г)  субвенция на оказание содействия по подготовке и проведению Всероссийской переписи населения 2020 года в городе Радужный - 299,70 тыс.рублей.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</si>
</sst>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0"/>
    <numFmt numFmtId="166" formatCode="#,##0.0"/>
    <numFmt numFmtId="167" formatCode="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7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21">
    <xf numFmtId="0" fontId="0" fillId="0" borderId="0" xfId="0"/>
    <xf numFmtId="165" fontId="3" fillId="0" borderId="0" xfId="1" applyNumberFormat="1" applyFont="1" applyFill="1"/>
    <xf numFmtId="4" fontId="3" fillId="0" borderId="0" xfId="1" applyNumberFormat="1" applyFont="1" applyFill="1"/>
    <xf numFmtId="0" fontId="3" fillId="0" borderId="0" xfId="1" applyFont="1" applyFill="1"/>
    <xf numFmtId="0" fontId="3" fillId="0" borderId="0" xfId="1" applyNumberFormat="1" applyFont="1" applyFill="1"/>
    <xf numFmtId="4" fontId="3" fillId="0" borderId="0" xfId="1" applyNumberFormat="1" applyFont="1" applyFill="1" applyBorder="1"/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 applyProtection="1">
      <alignment wrapText="1"/>
      <protection hidden="1"/>
    </xf>
    <xf numFmtId="49" fontId="3" fillId="0" borderId="6" xfId="1" applyNumberFormat="1" applyFont="1" applyFill="1" applyBorder="1" applyAlignment="1" applyProtection="1">
      <alignment horizontal="center"/>
      <protection hidden="1"/>
    </xf>
    <xf numFmtId="4" fontId="3" fillId="0" borderId="6" xfId="1" applyNumberFormat="1" applyFont="1" applyFill="1" applyBorder="1" applyAlignment="1" applyProtection="1">
      <alignment horizontal="right" wrapText="1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protection hidden="1"/>
    </xf>
    <xf numFmtId="165" fontId="5" fillId="0" borderId="0" xfId="1" applyNumberFormat="1" applyFont="1" applyFill="1" applyBorder="1" applyAlignment="1" applyProtection="1">
      <alignment wrapText="1"/>
      <protection hidden="1"/>
    </xf>
    <xf numFmtId="4" fontId="5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Font="1" applyFill="1" applyBorder="1"/>
    <xf numFmtId="0" fontId="7" fillId="0" borderId="0" xfId="1" applyNumberFormat="1" applyFont="1" applyFill="1" applyBorder="1" applyAlignment="1"/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 applyProtection="1">
      <alignment horizontal="right" wrapText="1"/>
      <protection hidden="1"/>
    </xf>
    <xf numFmtId="0" fontId="3" fillId="0" borderId="5" xfId="1" applyNumberFormat="1" applyFont="1" applyFill="1" applyBorder="1" applyAlignment="1" applyProtection="1">
      <alignment horizontal="left" wrapText="1"/>
      <protection hidden="1"/>
    </xf>
    <xf numFmtId="4" fontId="5" fillId="0" borderId="0" xfId="1" applyNumberFormat="1" applyFont="1" applyFill="1" applyBorder="1" applyAlignment="1">
      <alignment horizontal="center"/>
    </xf>
    <xf numFmtId="166" fontId="3" fillId="0" borderId="6" xfId="1" applyNumberFormat="1" applyFont="1" applyFill="1" applyBorder="1" applyAlignment="1">
      <alignment wrapText="1"/>
    </xf>
    <xf numFmtId="0" fontId="3" fillId="0" borderId="6" xfId="3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 applyProtection="1">
      <alignment wrapText="1"/>
      <protection hidden="1"/>
    </xf>
    <xf numFmtId="0" fontId="3" fillId="0" borderId="0" xfId="3" applyFont="1" applyFill="1" applyBorder="1" applyAlignment="1">
      <alignment wrapText="1"/>
    </xf>
    <xf numFmtId="49" fontId="9" fillId="0" borderId="0" xfId="3" applyNumberFormat="1" applyFont="1" applyFill="1" applyBorder="1" applyAlignment="1">
      <alignment wrapText="1"/>
    </xf>
    <xf numFmtId="49" fontId="9" fillId="0" borderId="0" xfId="1" applyNumberFormat="1" applyFont="1" applyFill="1" applyBorder="1"/>
    <xf numFmtId="49" fontId="5" fillId="0" borderId="0" xfId="3" applyNumberFormat="1" applyFont="1" applyFill="1" applyBorder="1" applyAlignment="1"/>
    <xf numFmtId="49" fontId="5" fillId="0" borderId="0" xfId="1" applyNumberFormat="1" applyFont="1" applyFill="1" applyBorder="1"/>
    <xf numFmtId="49" fontId="9" fillId="0" borderId="0" xfId="1" applyNumberFormat="1" applyFont="1" applyFill="1" applyBorder="1" applyAlignment="1"/>
    <xf numFmtId="4" fontId="3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wrapText="1"/>
    </xf>
    <xf numFmtId="4" fontId="3" fillId="0" borderId="0" xfId="1" applyNumberFormat="1" applyFont="1" applyFill="1" applyBorder="1" applyAlignment="1" applyProtection="1">
      <alignment horizontal="center" wrapText="1"/>
      <protection hidden="1"/>
    </xf>
    <xf numFmtId="165" fontId="5" fillId="0" borderId="0" xfId="1" applyNumberFormat="1" applyFont="1" applyFill="1" applyBorder="1" applyAlignment="1">
      <alignment horizontal="center" wrapText="1"/>
    </xf>
    <xf numFmtId="4" fontId="3" fillId="0" borderId="8" xfId="1" applyNumberFormat="1" applyFont="1" applyFill="1" applyBorder="1" applyAlignment="1" applyProtection="1">
      <alignment horizontal="right" wrapText="1"/>
      <protection hidden="1"/>
    </xf>
    <xf numFmtId="49" fontId="3" fillId="0" borderId="10" xfId="1" applyNumberFormat="1" applyFont="1" applyFill="1" applyBorder="1" applyAlignment="1" applyProtection="1">
      <alignment horizontal="center" wrapText="1"/>
      <protection hidden="1"/>
    </xf>
    <xf numFmtId="4" fontId="3" fillId="0" borderId="10" xfId="1" applyNumberFormat="1" applyFont="1" applyFill="1" applyBorder="1" applyAlignment="1" applyProtection="1">
      <alignment wrapText="1"/>
      <protection hidden="1"/>
    </xf>
    <xf numFmtId="49" fontId="3" fillId="0" borderId="6" xfId="1" applyNumberFormat="1" applyFont="1" applyFill="1" applyBorder="1" applyAlignment="1" applyProtection="1">
      <alignment horizontal="center" wrapText="1"/>
      <protection hidden="1"/>
    </xf>
    <xf numFmtId="166" fontId="3" fillId="0" borderId="10" xfId="1" applyNumberFormat="1" applyFont="1" applyFill="1" applyBorder="1" applyAlignment="1">
      <alignment wrapText="1"/>
    </xf>
    <xf numFmtId="4" fontId="3" fillId="0" borderId="10" xfId="1" applyNumberFormat="1" applyFont="1" applyFill="1" applyBorder="1" applyAlignment="1" applyProtection="1">
      <alignment horizontal="right" wrapText="1"/>
      <protection hidden="1"/>
    </xf>
    <xf numFmtId="4" fontId="3" fillId="0" borderId="13" xfId="1" applyNumberFormat="1" applyFont="1" applyFill="1" applyBorder="1" applyAlignment="1" applyProtection="1">
      <alignment horizontal="right" wrapText="1"/>
      <protection hidden="1"/>
    </xf>
    <xf numFmtId="4" fontId="5" fillId="0" borderId="0" xfId="1" applyNumberFormat="1" applyFont="1" applyFill="1" applyBorder="1" applyAlignment="1" applyProtection="1">
      <alignment horizontal="center" wrapText="1"/>
      <protection hidden="1"/>
    </xf>
    <xf numFmtId="4" fontId="3" fillId="0" borderId="7" xfId="2" applyNumberFormat="1" applyFont="1" applyFill="1" applyBorder="1" applyAlignment="1" applyProtection="1">
      <alignment horizontal="right" wrapText="1"/>
      <protection hidden="1"/>
    </xf>
    <xf numFmtId="166" fontId="3" fillId="0" borderId="11" xfId="1" applyNumberFormat="1" applyFont="1" applyFill="1" applyBorder="1" applyAlignment="1">
      <alignment wrapText="1"/>
    </xf>
    <xf numFmtId="166" fontId="5" fillId="0" borderId="6" xfId="1" applyNumberFormat="1" applyFont="1" applyFill="1" applyBorder="1" applyAlignment="1">
      <alignment wrapText="1"/>
    </xf>
    <xf numFmtId="49" fontId="3" fillId="0" borderId="10" xfId="1" applyNumberFormat="1" applyFont="1" applyFill="1" applyBorder="1" applyAlignment="1" applyProtection="1">
      <alignment horizontal="center"/>
      <protection hidden="1"/>
    </xf>
    <xf numFmtId="4" fontId="3" fillId="0" borderId="10" xfId="2" applyNumberFormat="1" applyFont="1" applyFill="1" applyBorder="1" applyAlignment="1" applyProtection="1">
      <alignment wrapText="1"/>
      <protection hidden="1"/>
    </xf>
    <xf numFmtId="4" fontId="3" fillId="0" borderId="14" xfId="1" applyNumberFormat="1" applyFont="1" applyFill="1" applyBorder="1" applyAlignment="1" applyProtection="1">
      <alignment horizontal="right" wrapText="1"/>
      <protection hidden="1"/>
    </xf>
    <xf numFmtId="4" fontId="3" fillId="0" borderId="6" xfId="2" applyNumberFormat="1" applyFont="1" applyFill="1" applyBorder="1" applyAlignment="1" applyProtection="1">
      <alignment wrapText="1"/>
      <protection hidden="1"/>
    </xf>
    <xf numFmtId="49" fontId="8" fillId="0" borderId="0" xfId="1" applyNumberFormat="1" applyFont="1" applyFill="1" applyBorder="1" applyAlignment="1">
      <alignment horizontal="left" wrapText="1"/>
    </xf>
    <xf numFmtId="167" fontId="3" fillId="0" borderId="5" xfId="5" applyNumberFormat="1" applyFont="1" applyFill="1" applyBorder="1" applyAlignment="1" applyProtection="1">
      <alignment wrapText="1"/>
      <protection hidden="1"/>
    </xf>
    <xf numFmtId="4" fontId="3" fillId="0" borderId="11" xfId="1" applyNumberFormat="1" applyFont="1" applyFill="1" applyBorder="1" applyAlignment="1" applyProtection="1">
      <alignment horizontal="center" wrapText="1"/>
      <protection hidden="1"/>
    </xf>
    <xf numFmtId="0" fontId="5" fillId="0" borderId="5" xfId="1" applyNumberFormat="1" applyFont="1" applyFill="1" applyBorder="1" applyAlignment="1" applyProtection="1">
      <alignment wrapText="1"/>
      <protection hidden="1"/>
    </xf>
    <xf numFmtId="49" fontId="5" fillId="0" borderId="6" xfId="1" applyNumberFormat="1" applyFont="1" applyFill="1" applyBorder="1" applyAlignment="1" applyProtection="1">
      <alignment horizontal="center"/>
      <protection hidden="1"/>
    </xf>
    <xf numFmtId="4" fontId="5" fillId="0" borderId="6" xfId="1" applyNumberFormat="1" applyFont="1" applyFill="1" applyBorder="1" applyAlignment="1" applyProtection="1">
      <alignment horizontal="right" wrapText="1"/>
      <protection hidden="1"/>
    </xf>
    <xf numFmtId="166" fontId="5" fillId="0" borderId="6" xfId="1" applyNumberFormat="1" applyFont="1" applyFill="1" applyBorder="1"/>
    <xf numFmtId="4" fontId="5" fillId="0" borderId="9" xfId="1" applyNumberFormat="1" applyFont="1" applyFill="1" applyBorder="1" applyAlignment="1" applyProtection="1">
      <alignment horizontal="right" wrapText="1"/>
      <protection hidden="1"/>
    </xf>
    <xf numFmtId="166" fontId="3" fillId="0" borderId="6" xfId="1" applyNumberFormat="1" applyFont="1" applyFill="1" applyBorder="1" applyAlignment="1">
      <alignment horizontal="left" wrapText="1"/>
    </xf>
    <xf numFmtId="166" fontId="5" fillId="0" borderId="6" xfId="1" applyNumberFormat="1" applyFont="1" applyFill="1" applyBorder="1" applyAlignment="1" applyProtection="1">
      <alignment wrapText="1"/>
      <protection hidden="1"/>
    </xf>
    <xf numFmtId="166" fontId="3" fillId="0" borderId="6" xfId="1" applyNumberFormat="1" applyFont="1" applyFill="1" applyBorder="1"/>
    <xf numFmtId="4" fontId="3" fillId="0" borderId="10" xfId="1" applyNumberFormat="1" applyFont="1" applyFill="1" applyBorder="1" applyAlignment="1" applyProtection="1">
      <alignment horizontal="center" wrapText="1"/>
      <protection hidden="1"/>
    </xf>
    <xf numFmtId="4" fontId="3" fillId="0" borderId="6" xfId="2" applyNumberFormat="1" applyFont="1" applyFill="1" applyBorder="1" applyAlignment="1" applyProtection="1">
      <alignment horizontal="right" wrapText="1"/>
      <protection hidden="1"/>
    </xf>
    <xf numFmtId="4" fontId="5" fillId="0" borderId="8" xfId="1" applyNumberFormat="1" applyFont="1" applyFill="1" applyBorder="1" applyAlignment="1" applyProtection="1">
      <alignment horizontal="right" wrapText="1"/>
      <protection hidden="1"/>
    </xf>
    <xf numFmtId="4" fontId="3" fillId="0" borderId="6" xfId="1" applyNumberFormat="1" applyFont="1" applyFill="1" applyBorder="1" applyAlignment="1" applyProtection="1">
      <alignment wrapText="1"/>
      <protection hidden="1"/>
    </xf>
    <xf numFmtId="4" fontId="3" fillId="0" borderId="8" xfId="1" applyNumberFormat="1" applyFont="1" applyFill="1" applyBorder="1" applyAlignment="1" applyProtection="1">
      <alignment wrapText="1"/>
      <protection hidden="1"/>
    </xf>
    <xf numFmtId="166" fontId="3" fillId="0" borderId="6" xfId="1" applyNumberFormat="1" applyFont="1" applyFill="1" applyBorder="1" applyAlignment="1">
      <alignment horizontal="left" vertical="top" wrapText="1"/>
    </xf>
    <xf numFmtId="0" fontId="3" fillId="0" borderId="10" xfId="3" applyNumberFormat="1" applyFont="1" applyFill="1" applyBorder="1" applyAlignment="1">
      <alignment wrapText="1"/>
    </xf>
    <xf numFmtId="4" fontId="3" fillId="0" borderId="13" xfId="1" applyNumberFormat="1" applyFont="1" applyFill="1" applyBorder="1" applyAlignment="1" applyProtection="1">
      <alignment wrapText="1"/>
      <protection hidden="1"/>
    </xf>
    <xf numFmtId="0" fontId="3" fillId="0" borderId="12" xfId="1" applyNumberFormat="1" applyFont="1" applyFill="1" applyBorder="1" applyAlignment="1" applyProtection="1">
      <alignment horizontal="left" wrapText="1"/>
      <protection hidden="1"/>
    </xf>
    <xf numFmtId="4" fontId="3" fillId="0" borderId="8" xfId="1" applyNumberFormat="1" applyFont="1" applyFill="1" applyBorder="1" applyAlignment="1">
      <alignment horizontal="right"/>
    </xf>
    <xf numFmtId="0" fontId="3" fillId="0" borderId="6" xfId="1" applyNumberFormat="1" applyFont="1" applyFill="1" applyBorder="1" applyAlignment="1" applyProtection="1">
      <alignment horizontal="center"/>
      <protection hidden="1"/>
    </xf>
    <xf numFmtId="165" fontId="3" fillId="0" borderId="0" xfId="1" applyNumberFormat="1" applyFont="1" applyFill="1" applyBorder="1"/>
    <xf numFmtId="0" fontId="3" fillId="0" borderId="0" xfId="1" applyNumberFormat="1" applyFont="1" applyFill="1" applyBorder="1"/>
    <xf numFmtId="0" fontId="5" fillId="0" borderId="0" xfId="1" applyNumberFormat="1" applyFont="1" applyFill="1" applyBorder="1" applyAlignment="1" applyProtection="1">
      <protection hidden="1"/>
    </xf>
    <xf numFmtId="4" fontId="3" fillId="0" borderId="0" xfId="1" applyNumberFormat="1" applyFont="1" applyFill="1" applyBorder="1" applyAlignment="1" applyProtection="1">
      <alignment horizontal="right"/>
      <protection hidden="1"/>
    </xf>
    <xf numFmtId="167" fontId="3" fillId="0" borderId="16" xfId="5" applyNumberFormat="1" applyFont="1" applyFill="1" applyBorder="1" applyAlignment="1" applyProtection="1">
      <alignment wrapText="1"/>
      <protection hidden="1"/>
    </xf>
    <xf numFmtId="49" fontId="3" fillId="0" borderId="11" xfId="1" applyNumberFormat="1" applyFont="1" applyFill="1" applyBorder="1" applyAlignment="1" applyProtection="1">
      <alignment horizontal="center"/>
      <protection hidden="1"/>
    </xf>
    <xf numFmtId="4" fontId="3" fillId="0" borderId="17" xfId="2" applyNumberFormat="1" applyFont="1" applyFill="1" applyBorder="1" applyAlignment="1" applyProtection="1">
      <alignment horizontal="right" wrapText="1"/>
      <protection hidden="1"/>
    </xf>
    <xf numFmtId="4" fontId="3" fillId="0" borderId="11" xfId="1" applyNumberFormat="1" applyFont="1" applyFill="1" applyBorder="1" applyAlignment="1" applyProtection="1">
      <alignment horizontal="right" wrapText="1"/>
      <protection hidden="1"/>
    </xf>
    <xf numFmtId="0" fontId="5" fillId="0" borderId="18" xfId="1" applyNumberFormat="1" applyFont="1" applyFill="1" applyBorder="1" applyAlignment="1" applyProtection="1">
      <alignment wrapText="1"/>
      <protection hidden="1"/>
    </xf>
    <xf numFmtId="49" fontId="5" fillId="0" borderId="4" xfId="1" applyNumberFormat="1" applyFont="1" applyFill="1" applyBorder="1" applyAlignment="1" applyProtection="1">
      <alignment horizontal="center"/>
      <protection hidden="1"/>
    </xf>
    <xf numFmtId="4" fontId="5" fillId="0" borderId="4" xfId="1" applyNumberFormat="1" applyFont="1" applyFill="1" applyBorder="1" applyAlignment="1" applyProtection="1">
      <alignment horizontal="right" wrapText="1"/>
      <protection hidden="1"/>
    </xf>
    <xf numFmtId="166" fontId="3" fillId="0" borderId="4" xfId="1" applyNumberFormat="1" applyFont="1" applyFill="1" applyBorder="1"/>
    <xf numFmtId="4" fontId="5" fillId="0" borderId="15" xfId="1" applyNumberFormat="1" applyFont="1" applyFill="1" applyBorder="1" applyAlignment="1" applyProtection="1">
      <alignment horizontal="right" wrapText="1"/>
      <protection hidden="1"/>
    </xf>
    <xf numFmtId="0" fontId="3" fillId="0" borderId="0" xfId="1" applyNumberFormat="1" applyFont="1" applyFill="1" applyBorder="1" applyProtection="1">
      <protection hidden="1"/>
    </xf>
    <xf numFmtId="4" fontId="5" fillId="0" borderId="0" xfId="1" applyNumberFormat="1" applyFont="1" applyFill="1" applyBorder="1" applyAlignment="1" applyProtection="1">
      <alignment horizontal="right"/>
      <protection hidden="1"/>
    </xf>
    <xf numFmtId="1" fontId="5" fillId="0" borderId="19" xfId="1" applyNumberFormat="1" applyFont="1" applyFill="1" applyBorder="1" applyAlignment="1" applyProtection="1">
      <alignment horizontal="centerContinuous"/>
      <protection hidden="1"/>
    </xf>
    <xf numFmtId="1" fontId="5" fillId="0" borderId="20" xfId="1" applyNumberFormat="1" applyFont="1" applyFill="1" applyBorder="1" applyAlignment="1" applyProtection="1">
      <alignment horizontal="centerContinuous"/>
      <protection hidden="1"/>
    </xf>
    <xf numFmtId="3" fontId="5" fillId="0" borderId="20" xfId="1" applyNumberFormat="1" applyFont="1" applyFill="1" applyBorder="1" applyAlignment="1" applyProtection="1">
      <alignment horizontal="centerContinuous"/>
      <protection hidden="1"/>
    </xf>
    <xf numFmtId="3" fontId="5" fillId="0" borderId="21" xfId="1" applyNumberFormat="1" applyFont="1" applyFill="1" applyBorder="1" applyAlignment="1" applyProtection="1">
      <alignment horizontal="centerContinuous"/>
      <protection hidden="1"/>
    </xf>
    <xf numFmtId="4" fontId="3" fillId="0" borderId="10" xfId="2" applyNumberFormat="1" applyFont="1" applyFill="1" applyBorder="1" applyAlignment="1" applyProtection="1">
      <alignment horizontal="right" wrapText="1"/>
      <protection hidden="1"/>
    </xf>
    <xf numFmtId="0" fontId="5" fillId="0" borderId="19" xfId="1" applyNumberFormat="1" applyFont="1" applyFill="1" applyBorder="1" applyAlignment="1" applyProtection="1">
      <alignment horizontal="center"/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4" fontId="5" fillId="0" borderId="20" xfId="1" applyNumberFormat="1" applyFont="1" applyFill="1" applyBorder="1" applyAlignment="1" applyProtection="1">
      <alignment horizontal="right" wrapText="1"/>
      <protection hidden="1"/>
    </xf>
    <xf numFmtId="166" fontId="5" fillId="0" borderId="20" xfId="1" applyNumberFormat="1" applyFont="1" applyFill="1" applyBorder="1" applyAlignment="1" applyProtection="1">
      <alignment wrapText="1"/>
      <protection hidden="1"/>
    </xf>
    <xf numFmtId="4" fontId="5" fillId="0" borderId="21" xfId="1" applyNumberFormat="1" applyFont="1" applyFill="1" applyBorder="1" applyAlignment="1" applyProtection="1">
      <alignment horizontal="right" wrapText="1"/>
      <protection hidden="1"/>
    </xf>
    <xf numFmtId="4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0" xfId="1" applyNumberFormat="1" applyFont="1" applyFill="1" applyBorder="1" applyAlignment="1">
      <alignment horizontal="center" wrapText="1"/>
    </xf>
    <xf numFmtId="49" fontId="8" fillId="0" borderId="0" xfId="1" applyNumberFormat="1" applyFont="1" applyFill="1" applyBorder="1" applyAlignment="1">
      <alignment horizontal="left" wrapText="1"/>
    </xf>
    <xf numFmtId="0" fontId="8" fillId="0" borderId="0" xfId="1" applyNumberFormat="1" applyFont="1" applyFill="1" applyBorder="1" applyAlignment="1">
      <alignment horizontal="left" wrapText="1"/>
    </xf>
    <xf numFmtId="49" fontId="9" fillId="0" borderId="0" xfId="1" applyNumberFormat="1" applyFont="1" applyFill="1" applyBorder="1" applyAlignment="1">
      <alignment horizontal="left" wrapText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9" fillId="0" borderId="0" xfId="4" applyNumberFormat="1" applyFont="1" applyFill="1" applyBorder="1" applyAlignment="1" applyProtection="1">
      <alignment horizontal="left" vertical="center" wrapText="1"/>
      <protection hidden="1"/>
    </xf>
    <xf numFmtId="49" fontId="9" fillId="0" borderId="0" xfId="3" applyNumberFormat="1" applyFont="1" applyFill="1" applyBorder="1" applyAlignment="1">
      <alignment horizontal="left"/>
    </xf>
    <xf numFmtId="0" fontId="3" fillId="0" borderId="10" xfId="3" applyNumberFormat="1" applyFont="1" applyFill="1" applyBorder="1" applyAlignment="1">
      <alignment horizontal="left" wrapText="1"/>
    </xf>
    <xf numFmtId="0" fontId="3" fillId="0" borderId="11" xfId="3" applyNumberFormat="1" applyFont="1" applyFill="1" applyBorder="1" applyAlignment="1">
      <alignment horizontal="left" wrapText="1"/>
    </xf>
    <xf numFmtId="4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6" xfId="1" applyNumberFormat="1" applyFont="1" applyFill="1" applyBorder="1" applyAlignment="1" applyProtection="1">
      <alignment horizontal="left" vertical="center" wrapText="1"/>
      <protection hidden="1"/>
    </xf>
    <xf numFmtId="49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0" xfId="2" applyNumberFormat="1" applyFont="1" applyFill="1" applyBorder="1" applyAlignment="1" applyProtection="1">
      <alignment horizontal="center" vertical="center" wrapText="1"/>
      <protection hidden="1"/>
    </xf>
    <xf numFmtId="4" fontId="3" fillId="0" borderId="11" xfId="2" applyNumberFormat="1" applyFont="1" applyFill="1" applyBorder="1" applyAlignment="1" applyProtection="1">
      <alignment horizontal="center" vertical="center" wrapText="1"/>
      <protection hidden="1"/>
    </xf>
  </cellXfs>
  <cellStyles count="207">
    <cellStyle name="Обычный" xfId="0" builtinId="0"/>
    <cellStyle name="Обычный 12" xfId="3" xr:uid="{00000000-0005-0000-0000-000001000000}"/>
    <cellStyle name="Обычный 2" xfId="5" xr:uid="{00000000-0005-0000-0000-000002000000}"/>
    <cellStyle name="Обычный 2 10" xfId="6" xr:uid="{00000000-0005-0000-0000-000003000000}"/>
    <cellStyle name="Обычный 2 10 2" xfId="7" xr:uid="{00000000-0005-0000-0000-000004000000}"/>
    <cellStyle name="Обычный 2 10 2 2" xfId="8" xr:uid="{00000000-0005-0000-0000-000005000000}"/>
    <cellStyle name="Обычный 2 10 3" xfId="4" xr:uid="{00000000-0005-0000-0000-000006000000}"/>
    <cellStyle name="Обычный 2 11" xfId="9" xr:uid="{00000000-0005-0000-0000-000007000000}"/>
    <cellStyle name="Обычный 2 11 2" xfId="10" xr:uid="{00000000-0005-0000-0000-000008000000}"/>
    <cellStyle name="Обычный 2 12" xfId="11" xr:uid="{00000000-0005-0000-0000-000009000000}"/>
    <cellStyle name="Обычный 2 12 2" xfId="12" xr:uid="{00000000-0005-0000-0000-00000A000000}"/>
    <cellStyle name="Обычный 2 12 2 2" xfId="13" xr:uid="{00000000-0005-0000-0000-00000B000000}"/>
    <cellStyle name="Обычный 2 12 3" xfId="14" xr:uid="{00000000-0005-0000-0000-00000C000000}"/>
    <cellStyle name="Обычный 2 13" xfId="15" xr:uid="{00000000-0005-0000-0000-00000D000000}"/>
    <cellStyle name="Обычный 2 13 2" xfId="16" xr:uid="{00000000-0005-0000-0000-00000E000000}"/>
    <cellStyle name="Обычный 2 14" xfId="17" xr:uid="{00000000-0005-0000-0000-00000F000000}"/>
    <cellStyle name="Обычный 2 14 2" xfId="18" xr:uid="{00000000-0005-0000-0000-000010000000}"/>
    <cellStyle name="Обычный 2 14 2 2" xfId="19" xr:uid="{00000000-0005-0000-0000-000011000000}"/>
    <cellStyle name="Обычный 2 14 3" xfId="20" xr:uid="{00000000-0005-0000-0000-000012000000}"/>
    <cellStyle name="Обычный 2 14 4" xfId="21" xr:uid="{00000000-0005-0000-0000-000013000000}"/>
    <cellStyle name="Обычный 2 15" xfId="22" xr:uid="{00000000-0005-0000-0000-000014000000}"/>
    <cellStyle name="Обычный 2 15 2" xfId="23" xr:uid="{00000000-0005-0000-0000-000015000000}"/>
    <cellStyle name="Обычный 2 15 2 2" xfId="24" xr:uid="{00000000-0005-0000-0000-000016000000}"/>
    <cellStyle name="Обычный 2 15 2 3" xfId="25" xr:uid="{00000000-0005-0000-0000-000017000000}"/>
    <cellStyle name="Обычный 2 15 3" xfId="26" xr:uid="{00000000-0005-0000-0000-000018000000}"/>
    <cellStyle name="Обычный 2 16" xfId="27" xr:uid="{00000000-0005-0000-0000-000019000000}"/>
    <cellStyle name="Обычный 2 16 2" xfId="28" xr:uid="{00000000-0005-0000-0000-00001A000000}"/>
    <cellStyle name="Обычный 2 17" xfId="29" xr:uid="{00000000-0005-0000-0000-00001B000000}"/>
    <cellStyle name="Обычный 2 17 2" xfId="30" xr:uid="{00000000-0005-0000-0000-00001C000000}"/>
    <cellStyle name="Обычный 2 17 2 2" xfId="31" xr:uid="{00000000-0005-0000-0000-00001D000000}"/>
    <cellStyle name="Обычный 2 17 3" xfId="32" xr:uid="{00000000-0005-0000-0000-00001E000000}"/>
    <cellStyle name="Обычный 2 17 4" xfId="33" xr:uid="{00000000-0005-0000-0000-00001F000000}"/>
    <cellStyle name="Обычный 2 17 5" xfId="34" xr:uid="{00000000-0005-0000-0000-000020000000}"/>
    <cellStyle name="Обычный 2 17 6" xfId="35" xr:uid="{00000000-0005-0000-0000-000021000000}"/>
    <cellStyle name="Обычный 2 17 7" xfId="36" xr:uid="{00000000-0005-0000-0000-000022000000}"/>
    <cellStyle name="Обычный 2 18" xfId="37" xr:uid="{00000000-0005-0000-0000-000023000000}"/>
    <cellStyle name="Обычный 2 18 2" xfId="38" xr:uid="{00000000-0005-0000-0000-000024000000}"/>
    <cellStyle name="Обычный 2 18 2 2" xfId="39" xr:uid="{00000000-0005-0000-0000-000025000000}"/>
    <cellStyle name="Обычный 2 18 3" xfId="40" xr:uid="{00000000-0005-0000-0000-000026000000}"/>
    <cellStyle name="Обычный 2 19" xfId="41" xr:uid="{00000000-0005-0000-0000-000027000000}"/>
    <cellStyle name="Обычный 2 19 2" xfId="42" xr:uid="{00000000-0005-0000-0000-000028000000}"/>
    <cellStyle name="Обычный 2 19 2 2" xfId="43" xr:uid="{00000000-0005-0000-0000-000029000000}"/>
    <cellStyle name="Обычный 2 19 3" xfId="44" xr:uid="{00000000-0005-0000-0000-00002A000000}"/>
    <cellStyle name="Обычный 2 19 3 2" xfId="45" xr:uid="{00000000-0005-0000-0000-00002B000000}"/>
    <cellStyle name="Обычный 2 19 4" xfId="46" xr:uid="{00000000-0005-0000-0000-00002C000000}"/>
    <cellStyle name="Обычный 2 19 5" xfId="47" xr:uid="{00000000-0005-0000-0000-00002D000000}"/>
    <cellStyle name="Обычный 2 19 6" xfId="48" xr:uid="{00000000-0005-0000-0000-00002E000000}"/>
    <cellStyle name="Обычный 2 19 7" xfId="49" xr:uid="{00000000-0005-0000-0000-00002F000000}"/>
    <cellStyle name="Обычный 2 19 8" xfId="50" xr:uid="{00000000-0005-0000-0000-000030000000}"/>
    <cellStyle name="Обычный 2 2" xfId="51" xr:uid="{00000000-0005-0000-0000-000031000000}"/>
    <cellStyle name="Обычный 2 2 2" xfId="52" xr:uid="{00000000-0005-0000-0000-000032000000}"/>
    <cellStyle name="Обычный 2 2 2 2" xfId="53" xr:uid="{00000000-0005-0000-0000-000033000000}"/>
    <cellStyle name="Обычный 2 2 3" xfId="54" xr:uid="{00000000-0005-0000-0000-000034000000}"/>
    <cellStyle name="Обычный 2 20" xfId="55" xr:uid="{00000000-0005-0000-0000-000035000000}"/>
    <cellStyle name="Обычный 2 20 2" xfId="56" xr:uid="{00000000-0005-0000-0000-000036000000}"/>
    <cellStyle name="Обычный 2 21" xfId="57" xr:uid="{00000000-0005-0000-0000-000037000000}"/>
    <cellStyle name="Обычный 2 21 2" xfId="58" xr:uid="{00000000-0005-0000-0000-000038000000}"/>
    <cellStyle name="Обычный 2 22" xfId="59" xr:uid="{00000000-0005-0000-0000-000039000000}"/>
    <cellStyle name="Обычный 2 22 2" xfId="60" xr:uid="{00000000-0005-0000-0000-00003A000000}"/>
    <cellStyle name="Обычный 2 22 3" xfId="61" xr:uid="{00000000-0005-0000-0000-00003B000000}"/>
    <cellStyle name="Обычный 2 22 4" xfId="62" xr:uid="{00000000-0005-0000-0000-00003C000000}"/>
    <cellStyle name="Обычный 2 22 5" xfId="63" xr:uid="{00000000-0005-0000-0000-00003D000000}"/>
    <cellStyle name="Обычный 2 22 6" xfId="64" xr:uid="{00000000-0005-0000-0000-00003E000000}"/>
    <cellStyle name="Обычный 2 23" xfId="65" xr:uid="{00000000-0005-0000-0000-00003F000000}"/>
    <cellStyle name="Обычный 2 23 2" xfId="66" xr:uid="{00000000-0005-0000-0000-000040000000}"/>
    <cellStyle name="Обычный 2 23 3" xfId="67" xr:uid="{00000000-0005-0000-0000-000041000000}"/>
    <cellStyle name="Обычный 2 23 4" xfId="68" xr:uid="{00000000-0005-0000-0000-000042000000}"/>
    <cellStyle name="Обычный 2 23 5" xfId="69" xr:uid="{00000000-0005-0000-0000-000043000000}"/>
    <cellStyle name="Обычный 2 23 6" xfId="70" xr:uid="{00000000-0005-0000-0000-000044000000}"/>
    <cellStyle name="Обычный 2 24" xfId="71" xr:uid="{00000000-0005-0000-0000-000045000000}"/>
    <cellStyle name="Обычный 2 24 2" xfId="72" xr:uid="{00000000-0005-0000-0000-000046000000}"/>
    <cellStyle name="Обычный 2 24 3" xfId="73" xr:uid="{00000000-0005-0000-0000-000047000000}"/>
    <cellStyle name="Обычный 2 24 4" xfId="74" xr:uid="{00000000-0005-0000-0000-000048000000}"/>
    <cellStyle name="Обычный 2 24 5" xfId="75" xr:uid="{00000000-0005-0000-0000-000049000000}"/>
    <cellStyle name="Обычный 2 25" xfId="76" xr:uid="{00000000-0005-0000-0000-00004A000000}"/>
    <cellStyle name="Обычный 2 25 2" xfId="77" xr:uid="{00000000-0005-0000-0000-00004B000000}"/>
    <cellStyle name="Обычный 2 25 2 2" xfId="78" xr:uid="{00000000-0005-0000-0000-00004C000000}"/>
    <cellStyle name="Обычный 2 25 3" xfId="79" xr:uid="{00000000-0005-0000-0000-00004D000000}"/>
    <cellStyle name="Обычный 2 26" xfId="80" xr:uid="{00000000-0005-0000-0000-00004E000000}"/>
    <cellStyle name="Обычный 2 26 2" xfId="81" xr:uid="{00000000-0005-0000-0000-00004F000000}"/>
    <cellStyle name="Обычный 2 27" xfId="82" xr:uid="{00000000-0005-0000-0000-000050000000}"/>
    <cellStyle name="Обычный 2 27 2" xfId="83" xr:uid="{00000000-0005-0000-0000-000051000000}"/>
    <cellStyle name="Обычный 2 28" xfId="84" xr:uid="{00000000-0005-0000-0000-000052000000}"/>
    <cellStyle name="Обычный 2 28 2" xfId="85" xr:uid="{00000000-0005-0000-0000-000053000000}"/>
    <cellStyle name="Обычный 2 29" xfId="86" xr:uid="{00000000-0005-0000-0000-000054000000}"/>
    <cellStyle name="Обычный 2 29 2" xfId="87" xr:uid="{00000000-0005-0000-0000-000055000000}"/>
    <cellStyle name="Обычный 2 29 2 2" xfId="88" xr:uid="{00000000-0005-0000-0000-000056000000}"/>
    <cellStyle name="Обычный 2 3" xfId="89" xr:uid="{00000000-0005-0000-0000-000057000000}"/>
    <cellStyle name="Обычный 2 3 2" xfId="90" xr:uid="{00000000-0005-0000-0000-000058000000}"/>
    <cellStyle name="Обычный 2 3 2 2" xfId="91" xr:uid="{00000000-0005-0000-0000-000059000000}"/>
    <cellStyle name="Обычный 2 3 3" xfId="92" xr:uid="{00000000-0005-0000-0000-00005A000000}"/>
    <cellStyle name="Обычный 2 30" xfId="93" xr:uid="{00000000-0005-0000-0000-00005B000000}"/>
    <cellStyle name="Обычный 2 31" xfId="94" xr:uid="{00000000-0005-0000-0000-00005C000000}"/>
    <cellStyle name="Обычный 2 32" xfId="95" xr:uid="{00000000-0005-0000-0000-00005D000000}"/>
    <cellStyle name="Обычный 2 33" xfId="96" xr:uid="{00000000-0005-0000-0000-00005E000000}"/>
    <cellStyle name="Обычный 2 34" xfId="97" xr:uid="{00000000-0005-0000-0000-00005F000000}"/>
    <cellStyle name="Обычный 2 35" xfId="98" xr:uid="{00000000-0005-0000-0000-000060000000}"/>
    <cellStyle name="Обычный 2 36" xfId="99" xr:uid="{00000000-0005-0000-0000-000061000000}"/>
    <cellStyle name="Обычный 2 37" xfId="100" xr:uid="{00000000-0005-0000-0000-000062000000}"/>
    <cellStyle name="Обычный 2 38" xfId="101" xr:uid="{00000000-0005-0000-0000-000063000000}"/>
    <cellStyle name="Обычный 2 39" xfId="102" xr:uid="{00000000-0005-0000-0000-000064000000}"/>
    <cellStyle name="Обычный 2 4" xfId="103" xr:uid="{00000000-0005-0000-0000-000065000000}"/>
    <cellStyle name="Обычный 2 4 2" xfId="104" xr:uid="{00000000-0005-0000-0000-000066000000}"/>
    <cellStyle name="Обычный 2 4 2 2" xfId="105" xr:uid="{00000000-0005-0000-0000-000067000000}"/>
    <cellStyle name="Обычный 2 4 3" xfId="106" xr:uid="{00000000-0005-0000-0000-000068000000}"/>
    <cellStyle name="Обычный 2 5" xfId="107" xr:uid="{00000000-0005-0000-0000-000069000000}"/>
    <cellStyle name="Обычный 2 5 2" xfId="108" xr:uid="{00000000-0005-0000-0000-00006A000000}"/>
    <cellStyle name="Обычный 2 5 2 2" xfId="109" xr:uid="{00000000-0005-0000-0000-00006B000000}"/>
    <cellStyle name="Обычный 2 5 3" xfId="110" xr:uid="{00000000-0005-0000-0000-00006C000000}"/>
    <cellStyle name="Обычный 2 6" xfId="111" xr:uid="{00000000-0005-0000-0000-00006D000000}"/>
    <cellStyle name="Обычный 2 6 2" xfId="112" xr:uid="{00000000-0005-0000-0000-00006E000000}"/>
    <cellStyle name="Обычный 2 6 2 2" xfId="113" xr:uid="{00000000-0005-0000-0000-00006F000000}"/>
    <cellStyle name="Обычный 2 6 3" xfId="114" xr:uid="{00000000-0005-0000-0000-000070000000}"/>
    <cellStyle name="Обычный 2 7" xfId="115" xr:uid="{00000000-0005-0000-0000-000071000000}"/>
    <cellStyle name="Обычный 2 7 2" xfId="116" xr:uid="{00000000-0005-0000-0000-000072000000}"/>
    <cellStyle name="Обычный 2 7 2 2" xfId="117" xr:uid="{00000000-0005-0000-0000-000073000000}"/>
    <cellStyle name="Обычный 2 7 3" xfId="118" xr:uid="{00000000-0005-0000-0000-000074000000}"/>
    <cellStyle name="Обычный 2 8" xfId="119" xr:uid="{00000000-0005-0000-0000-000075000000}"/>
    <cellStyle name="Обычный 2 8 2" xfId="120" xr:uid="{00000000-0005-0000-0000-000076000000}"/>
    <cellStyle name="Обычный 2 9" xfId="121" xr:uid="{00000000-0005-0000-0000-000077000000}"/>
    <cellStyle name="Обычный 2 9 2" xfId="122" xr:uid="{00000000-0005-0000-0000-000078000000}"/>
    <cellStyle name="Обычный 3" xfId="123" xr:uid="{00000000-0005-0000-0000-000079000000}"/>
    <cellStyle name="Обычный 3 10" xfId="124" xr:uid="{00000000-0005-0000-0000-00007A000000}"/>
    <cellStyle name="Обычный 3 11" xfId="125" xr:uid="{00000000-0005-0000-0000-00007B000000}"/>
    <cellStyle name="Обычный 3 2" xfId="126" xr:uid="{00000000-0005-0000-0000-00007C000000}"/>
    <cellStyle name="Обычный 3 2 2" xfId="127" xr:uid="{00000000-0005-0000-0000-00007D000000}"/>
    <cellStyle name="Обычный 3 2 3" xfId="128" xr:uid="{00000000-0005-0000-0000-00007E000000}"/>
    <cellStyle name="Обычный 3 2 4" xfId="129" xr:uid="{00000000-0005-0000-0000-00007F000000}"/>
    <cellStyle name="Обычный 3 2 5" xfId="130" xr:uid="{00000000-0005-0000-0000-000080000000}"/>
    <cellStyle name="Обычный 3 2 6" xfId="131" xr:uid="{00000000-0005-0000-0000-000081000000}"/>
    <cellStyle name="Обычный 3 2 7" xfId="132" xr:uid="{00000000-0005-0000-0000-000082000000}"/>
    <cellStyle name="Обычный 3 2 8" xfId="133" xr:uid="{00000000-0005-0000-0000-000083000000}"/>
    <cellStyle name="Обычный 3 2 9" xfId="134" xr:uid="{00000000-0005-0000-0000-000084000000}"/>
    <cellStyle name="Обычный 3 3" xfId="135" xr:uid="{00000000-0005-0000-0000-000085000000}"/>
    <cellStyle name="Обычный 3 3 2" xfId="136" xr:uid="{00000000-0005-0000-0000-000086000000}"/>
    <cellStyle name="Обычный 3 3 3" xfId="137" xr:uid="{00000000-0005-0000-0000-000087000000}"/>
    <cellStyle name="Обычный 3 3 4" xfId="138" xr:uid="{00000000-0005-0000-0000-000088000000}"/>
    <cellStyle name="Обычный 3 3 5" xfId="139" xr:uid="{00000000-0005-0000-0000-000089000000}"/>
    <cellStyle name="Обычный 3 4" xfId="140" xr:uid="{00000000-0005-0000-0000-00008A000000}"/>
    <cellStyle name="Обычный 3 4 2" xfId="141" xr:uid="{00000000-0005-0000-0000-00008B000000}"/>
    <cellStyle name="Обычный 3 4 3" xfId="142" xr:uid="{00000000-0005-0000-0000-00008C000000}"/>
    <cellStyle name="Обычный 3 4 4" xfId="143" xr:uid="{00000000-0005-0000-0000-00008D000000}"/>
    <cellStyle name="Обычный 3 4 5" xfId="144" xr:uid="{00000000-0005-0000-0000-00008E000000}"/>
    <cellStyle name="Обычный 3 5" xfId="145" xr:uid="{00000000-0005-0000-0000-00008F000000}"/>
    <cellStyle name="Обычный 3 5 2" xfId="146" xr:uid="{00000000-0005-0000-0000-000090000000}"/>
    <cellStyle name="Обычный 3 5 2 2" xfId="147" xr:uid="{00000000-0005-0000-0000-000091000000}"/>
    <cellStyle name="Обычный 3 5 3" xfId="148" xr:uid="{00000000-0005-0000-0000-000092000000}"/>
    <cellStyle name="Обычный 3 5 4" xfId="149" xr:uid="{00000000-0005-0000-0000-000093000000}"/>
    <cellStyle name="Обычный 3 5 5" xfId="150" xr:uid="{00000000-0005-0000-0000-000094000000}"/>
    <cellStyle name="Обычный 3 6" xfId="151" xr:uid="{00000000-0005-0000-0000-000095000000}"/>
    <cellStyle name="Обычный 3 7" xfId="152" xr:uid="{00000000-0005-0000-0000-000096000000}"/>
    <cellStyle name="Обычный 3 8" xfId="153" xr:uid="{00000000-0005-0000-0000-000097000000}"/>
    <cellStyle name="Обычный 3 9" xfId="154" xr:uid="{00000000-0005-0000-0000-000098000000}"/>
    <cellStyle name="Обычный 4" xfId="155" xr:uid="{00000000-0005-0000-0000-000099000000}"/>
    <cellStyle name="Обычный 4 2" xfId="156" xr:uid="{00000000-0005-0000-0000-00009A000000}"/>
    <cellStyle name="Обычный 4 2 2" xfId="157" xr:uid="{00000000-0005-0000-0000-00009B000000}"/>
    <cellStyle name="Обычный 4 2 3" xfId="158" xr:uid="{00000000-0005-0000-0000-00009C000000}"/>
    <cellStyle name="Обычный 4 2 4" xfId="159" xr:uid="{00000000-0005-0000-0000-00009D000000}"/>
    <cellStyle name="Обычный 4 2 5" xfId="160" xr:uid="{00000000-0005-0000-0000-00009E000000}"/>
    <cellStyle name="Обычный 4 3" xfId="161" xr:uid="{00000000-0005-0000-0000-00009F000000}"/>
    <cellStyle name="Обычный 4 4" xfId="162" xr:uid="{00000000-0005-0000-0000-0000A0000000}"/>
    <cellStyle name="Обычный 4 5" xfId="163" xr:uid="{00000000-0005-0000-0000-0000A1000000}"/>
    <cellStyle name="Обычный 4 6" xfId="164" xr:uid="{00000000-0005-0000-0000-0000A2000000}"/>
    <cellStyle name="Обычный 5" xfId="165" xr:uid="{00000000-0005-0000-0000-0000A3000000}"/>
    <cellStyle name="Обычный 5 2" xfId="166" xr:uid="{00000000-0005-0000-0000-0000A4000000}"/>
    <cellStyle name="Обычный 5 3" xfId="167" xr:uid="{00000000-0005-0000-0000-0000A5000000}"/>
    <cellStyle name="Обычный 5 4" xfId="168" xr:uid="{00000000-0005-0000-0000-0000A6000000}"/>
    <cellStyle name="Обычный 5 5" xfId="169" xr:uid="{00000000-0005-0000-0000-0000A7000000}"/>
    <cellStyle name="Обычный 6" xfId="170" xr:uid="{00000000-0005-0000-0000-0000A8000000}"/>
    <cellStyle name="Обычный 6 2" xfId="171" xr:uid="{00000000-0005-0000-0000-0000A9000000}"/>
    <cellStyle name="Обычный 6 3" xfId="172" xr:uid="{00000000-0005-0000-0000-0000AA000000}"/>
    <cellStyle name="Обычный 6 4" xfId="173" xr:uid="{00000000-0005-0000-0000-0000AB000000}"/>
    <cellStyle name="Обычный 6 5" xfId="174" xr:uid="{00000000-0005-0000-0000-0000AC000000}"/>
    <cellStyle name="Обычный 7" xfId="175" xr:uid="{00000000-0005-0000-0000-0000AD000000}"/>
    <cellStyle name="Обычный 7 2" xfId="176" xr:uid="{00000000-0005-0000-0000-0000AE000000}"/>
    <cellStyle name="Обычный 7 3" xfId="177" xr:uid="{00000000-0005-0000-0000-0000AF000000}"/>
    <cellStyle name="Обычный 7 3 2" xfId="178" xr:uid="{00000000-0005-0000-0000-0000B0000000}"/>
    <cellStyle name="Обычный 7 3 3" xfId="179" xr:uid="{00000000-0005-0000-0000-0000B1000000}"/>
    <cellStyle name="Обычный 7 4" xfId="180" xr:uid="{00000000-0005-0000-0000-0000B2000000}"/>
    <cellStyle name="Обычный 7 5" xfId="181" xr:uid="{00000000-0005-0000-0000-0000B3000000}"/>
    <cellStyle name="Обычный 7 6" xfId="182" xr:uid="{00000000-0005-0000-0000-0000B4000000}"/>
    <cellStyle name="Обычный 7 7" xfId="183" xr:uid="{00000000-0005-0000-0000-0000B5000000}"/>
    <cellStyle name="Обычный 7 8" xfId="184" xr:uid="{00000000-0005-0000-0000-0000B6000000}"/>
    <cellStyle name="Обычный 8" xfId="185" xr:uid="{00000000-0005-0000-0000-0000B7000000}"/>
    <cellStyle name="Обычный 8 2" xfId="186" xr:uid="{00000000-0005-0000-0000-0000B8000000}"/>
    <cellStyle name="Обычный 8 2 2" xfId="187" xr:uid="{00000000-0005-0000-0000-0000B9000000}"/>
    <cellStyle name="Обычный 8 2 3" xfId="188" xr:uid="{00000000-0005-0000-0000-0000BA000000}"/>
    <cellStyle name="Обычный 8 2 4" xfId="189" xr:uid="{00000000-0005-0000-0000-0000BB000000}"/>
    <cellStyle name="Обычный 8 2 5" xfId="190" xr:uid="{00000000-0005-0000-0000-0000BC000000}"/>
    <cellStyle name="Обычный 8 2 6" xfId="191" xr:uid="{00000000-0005-0000-0000-0000BD000000}"/>
    <cellStyle name="Обычный 8 2 7" xfId="192" xr:uid="{00000000-0005-0000-0000-0000BE000000}"/>
    <cellStyle name="Обычный 8 3" xfId="193" xr:uid="{00000000-0005-0000-0000-0000BF000000}"/>
    <cellStyle name="Обычный 8 3 2" xfId="194" xr:uid="{00000000-0005-0000-0000-0000C0000000}"/>
    <cellStyle name="Обычный 8 3 2 2" xfId="195" xr:uid="{00000000-0005-0000-0000-0000C1000000}"/>
    <cellStyle name="Обычный 8 4" xfId="196" xr:uid="{00000000-0005-0000-0000-0000C2000000}"/>
    <cellStyle name="Обычный 8 5" xfId="197" xr:uid="{00000000-0005-0000-0000-0000C3000000}"/>
    <cellStyle name="Обычный 8 6" xfId="198" xr:uid="{00000000-0005-0000-0000-0000C4000000}"/>
    <cellStyle name="Обычный 8 7" xfId="199" xr:uid="{00000000-0005-0000-0000-0000C5000000}"/>
    <cellStyle name="Обычный 9" xfId="200" xr:uid="{00000000-0005-0000-0000-0000C6000000}"/>
    <cellStyle name="Обычный_tmp 2" xfId="2" xr:uid="{00000000-0005-0000-0000-0000C7000000}"/>
    <cellStyle name="Обычный_tmp_Уточнения 1 квартал 2009" xfId="1" xr:uid="{00000000-0005-0000-0000-0000C8000000}"/>
    <cellStyle name="Финансовый 2" xfId="201" xr:uid="{00000000-0005-0000-0000-0000C9000000}"/>
    <cellStyle name="Финансовый 2 2" xfId="202" xr:uid="{00000000-0005-0000-0000-0000CA000000}"/>
    <cellStyle name="Финансовый 2 3" xfId="203" xr:uid="{00000000-0005-0000-0000-0000CB000000}"/>
    <cellStyle name="Финансовый 2 4" xfId="204" xr:uid="{00000000-0005-0000-0000-0000CC000000}"/>
    <cellStyle name="Финансовый 2 5" xfId="205" xr:uid="{00000000-0005-0000-0000-0000CD000000}"/>
    <cellStyle name="Финансовый 2 6" xfId="206" xr:uid="{00000000-0005-0000-0000-0000C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view="pageBreakPreview" zoomScale="95" zoomScaleNormal="95" zoomScaleSheetLayoutView="95" workbookViewId="0">
      <selection activeCell="D73" sqref="D73"/>
    </sheetView>
  </sheetViews>
  <sheetFormatPr defaultColWidth="9.140625" defaultRowHeight="15" x14ac:dyDescent="0.25"/>
  <cols>
    <col min="1" max="1" width="50.28515625" style="4" customWidth="1"/>
    <col min="2" max="2" width="9.85546875" style="4" customWidth="1"/>
    <col min="3" max="3" width="9.7109375" style="4" customWidth="1"/>
    <col min="4" max="4" width="16.42578125" style="1" customWidth="1"/>
    <col min="5" max="5" width="12.5703125" style="2" customWidth="1"/>
    <col min="6" max="6" width="15.7109375" style="2" customWidth="1"/>
    <col min="7" max="7" width="98.28515625" style="4" customWidth="1"/>
    <col min="8" max="8" width="13.140625" style="2" customWidth="1"/>
    <col min="9" max="9" width="14.85546875" style="5" customWidth="1"/>
    <col min="10" max="16384" width="9.140625" style="3"/>
  </cols>
  <sheetData>
    <row r="1" spans="1:9" ht="17.25" customHeight="1" x14ac:dyDescent="0.25">
      <c r="A1" s="89"/>
      <c r="B1" s="89"/>
      <c r="C1" s="89"/>
      <c r="D1" s="76"/>
      <c r="E1" s="5"/>
      <c r="F1" s="5"/>
      <c r="G1" s="89"/>
      <c r="H1" s="79"/>
      <c r="I1" s="79" t="s">
        <v>75</v>
      </c>
    </row>
    <row r="2" spans="1:9" x14ac:dyDescent="0.25">
      <c r="A2" s="16"/>
      <c r="B2" s="16"/>
      <c r="C2" s="16"/>
      <c r="D2" s="76"/>
      <c r="E2" s="5"/>
      <c r="F2" s="5"/>
      <c r="G2" s="77"/>
      <c r="H2" s="5"/>
    </row>
    <row r="3" spans="1:9" ht="27.75" customHeight="1" x14ac:dyDescent="0.25">
      <c r="A3" s="107" t="s">
        <v>77</v>
      </c>
      <c r="B3" s="107"/>
      <c r="C3" s="107"/>
      <c r="D3" s="107"/>
      <c r="E3" s="107"/>
      <c r="F3" s="107"/>
      <c r="G3" s="107"/>
      <c r="H3" s="107"/>
      <c r="I3" s="107"/>
    </row>
    <row r="4" spans="1:9" ht="24.75" customHeight="1" x14ac:dyDescent="0.25">
      <c r="A4" s="78"/>
      <c r="B4" s="78"/>
      <c r="C4" s="78"/>
      <c r="D4" s="76"/>
      <c r="E4" s="5"/>
      <c r="F4" s="5"/>
      <c r="G4" s="77"/>
      <c r="H4" s="79"/>
      <c r="I4" s="90" t="s">
        <v>0</v>
      </c>
    </row>
    <row r="5" spans="1:9" ht="23.25" customHeight="1" thickBot="1" x14ac:dyDescent="0.3">
      <c r="A5" s="78"/>
      <c r="B5" s="78"/>
      <c r="C5" s="78"/>
      <c r="D5" s="76"/>
      <c r="E5" s="5"/>
      <c r="F5" s="5"/>
      <c r="G5" s="77"/>
      <c r="H5" s="79"/>
      <c r="I5" s="79"/>
    </row>
    <row r="6" spans="1:9" ht="100.5" thickBot="1" x14ac:dyDescent="0.3">
      <c r="A6" s="6" t="s">
        <v>1</v>
      </c>
      <c r="B6" s="108" t="s">
        <v>2</v>
      </c>
      <c r="C6" s="108"/>
      <c r="D6" s="7" t="s">
        <v>88</v>
      </c>
      <c r="E6" s="8" t="s">
        <v>3</v>
      </c>
      <c r="F6" s="8" t="s">
        <v>78</v>
      </c>
      <c r="G6" s="9" t="s">
        <v>4</v>
      </c>
      <c r="H6" s="10" t="s">
        <v>5</v>
      </c>
      <c r="I6" s="11" t="s">
        <v>6</v>
      </c>
    </row>
    <row r="7" spans="1:9" ht="15.75" thickBot="1" x14ac:dyDescent="0.3">
      <c r="A7" s="91">
        <v>1</v>
      </c>
      <c r="B7" s="92">
        <v>2</v>
      </c>
      <c r="C7" s="92">
        <v>3</v>
      </c>
      <c r="D7" s="93">
        <v>4</v>
      </c>
      <c r="E7" s="93">
        <v>5</v>
      </c>
      <c r="F7" s="93">
        <v>6</v>
      </c>
      <c r="G7" s="92">
        <v>7</v>
      </c>
      <c r="H7" s="93">
        <v>8</v>
      </c>
      <c r="I7" s="94">
        <v>9</v>
      </c>
    </row>
    <row r="8" spans="1:9" ht="33.75" customHeight="1" x14ac:dyDescent="0.25">
      <c r="A8" s="84" t="s">
        <v>7</v>
      </c>
      <c r="B8" s="85" t="s">
        <v>8</v>
      </c>
      <c r="C8" s="85" t="s">
        <v>9</v>
      </c>
      <c r="D8" s="86">
        <f>SUM(D9:D16)</f>
        <v>398659.16000000003</v>
      </c>
      <c r="E8" s="86">
        <f>SUM(E9:E16)</f>
        <v>-5452.9500000000007</v>
      </c>
      <c r="F8" s="86">
        <f>SUM(F9:F16)</f>
        <v>393206.21</v>
      </c>
      <c r="G8" s="87"/>
      <c r="H8" s="86">
        <f>SUM(H9:H16)</f>
        <v>-299.7</v>
      </c>
      <c r="I8" s="88">
        <f>SUM(I9:I16)</f>
        <v>-5153.25</v>
      </c>
    </row>
    <row r="9" spans="1:9" ht="76.5" customHeight="1" x14ac:dyDescent="0.25">
      <c r="A9" s="80" t="s">
        <v>10</v>
      </c>
      <c r="B9" s="81" t="s">
        <v>8</v>
      </c>
      <c r="C9" s="81" t="s">
        <v>11</v>
      </c>
      <c r="D9" s="82">
        <v>7138.06</v>
      </c>
      <c r="E9" s="83">
        <f t="shared" ref="E9:E44" si="0">H9+I9</f>
        <v>-107</v>
      </c>
      <c r="F9" s="83">
        <f>D9+E9</f>
        <v>7031.06</v>
      </c>
      <c r="G9" s="48" t="s">
        <v>101</v>
      </c>
      <c r="H9" s="83"/>
      <c r="I9" s="52">
        <f>-107</f>
        <v>-107</v>
      </c>
    </row>
    <row r="10" spans="1:9" ht="61.5" customHeight="1" x14ac:dyDescent="0.25">
      <c r="A10" s="55" t="s">
        <v>12</v>
      </c>
      <c r="B10" s="13" t="s">
        <v>8</v>
      </c>
      <c r="C10" s="13" t="s">
        <v>13</v>
      </c>
      <c r="D10" s="47">
        <v>19860.09</v>
      </c>
      <c r="E10" s="14">
        <f>H10+I10</f>
        <v>-338</v>
      </c>
      <c r="F10" s="14">
        <f>D10+E10</f>
        <v>19522.09</v>
      </c>
      <c r="G10" s="26" t="s">
        <v>102</v>
      </c>
      <c r="H10" s="14"/>
      <c r="I10" s="39">
        <f>-338</f>
        <v>-338</v>
      </c>
    </row>
    <row r="11" spans="1:9" ht="60.75" customHeight="1" x14ac:dyDescent="0.25">
      <c r="A11" s="55" t="s">
        <v>14</v>
      </c>
      <c r="B11" s="13" t="s">
        <v>8</v>
      </c>
      <c r="C11" s="13" t="s">
        <v>15</v>
      </c>
      <c r="D11" s="47">
        <v>150137.06</v>
      </c>
      <c r="E11" s="14">
        <f>H11+I11</f>
        <v>0</v>
      </c>
      <c r="F11" s="14">
        <f t="shared" ref="F11:F16" si="1">D11+E11</f>
        <v>150137.06</v>
      </c>
      <c r="G11" s="48"/>
      <c r="H11" s="14"/>
      <c r="I11" s="39"/>
    </row>
    <row r="12" spans="1:9" ht="39.75" customHeight="1" x14ac:dyDescent="0.25">
      <c r="A12" s="55" t="s">
        <v>16</v>
      </c>
      <c r="B12" s="13" t="s">
        <v>8</v>
      </c>
      <c r="C12" s="13" t="s">
        <v>17</v>
      </c>
      <c r="D12" s="47">
        <v>6.2</v>
      </c>
      <c r="E12" s="14">
        <f t="shared" si="0"/>
        <v>0</v>
      </c>
      <c r="F12" s="14">
        <f t="shared" si="1"/>
        <v>6.2</v>
      </c>
      <c r="G12" s="27"/>
      <c r="H12" s="14"/>
      <c r="I12" s="39"/>
    </row>
    <row r="13" spans="1:9" ht="48.75" customHeight="1" x14ac:dyDescent="0.25">
      <c r="A13" s="55" t="s">
        <v>18</v>
      </c>
      <c r="B13" s="13" t="s">
        <v>8</v>
      </c>
      <c r="C13" s="13" t="s">
        <v>19</v>
      </c>
      <c r="D13" s="47">
        <v>56439.54</v>
      </c>
      <c r="E13" s="14">
        <f t="shared" si="0"/>
        <v>0</v>
      </c>
      <c r="F13" s="14">
        <f t="shared" si="1"/>
        <v>56439.54</v>
      </c>
      <c r="G13" s="26"/>
      <c r="H13" s="14"/>
      <c r="I13" s="39"/>
    </row>
    <row r="14" spans="1:9" ht="44.25" customHeight="1" x14ac:dyDescent="0.25">
      <c r="A14" s="12" t="s">
        <v>20</v>
      </c>
      <c r="B14" s="13" t="s">
        <v>8</v>
      </c>
      <c r="C14" s="13" t="s">
        <v>21</v>
      </c>
      <c r="D14" s="47">
        <v>0</v>
      </c>
      <c r="E14" s="14">
        <f t="shared" si="0"/>
        <v>0</v>
      </c>
      <c r="F14" s="14">
        <f t="shared" si="1"/>
        <v>0</v>
      </c>
      <c r="G14" s="49"/>
      <c r="H14" s="14"/>
      <c r="I14" s="39"/>
    </row>
    <row r="15" spans="1:9" ht="47.25" customHeight="1" x14ac:dyDescent="0.25">
      <c r="A15" s="12" t="s">
        <v>22</v>
      </c>
      <c r="B15" s="13" t="s">
        <v>8</v>
      </c>
      <c r="C15" s="13" t="s">
        <v>23</v>
      </c>
      <c r="D15" s="47">
        <v>639.9</v>
      </c>
      <c r="E15" s="14">
        <f t="shared" si="0"/>
        <v>-639.9</v>
      </c>
      <c r="F15" s="14">
        <f t="shared" si="1"/>
        <v>0</v>
      </c>
      <c r="G15" s="26" t="s">
        <v>109</v>
      </c>
      <c r="H15" s="14"/>
      <c r="I15" s="39">
        <f>-640.04+0.14</f>
        <v>-639.9</v>
      </c>
    </row>
    <row r="16" spans="1:9" ht="370.5" customHeight="1" x14ac:dyDescent="0.25">
      <c r="A16" s="28" t="s">
        <v>24</v>
      </c>
      <c r="B16" s="50" t="s">
        <v>8</v>
      </c>
      <c r="C16" s="50" t="s">
        <v>25</v>
      </c>
      <c r="D16" s="51">
        <v>164438.31</v>
      </c>
      <c r="E16" s="41">
        <f t="shared" si="0"/>
        <v>-4368.05</v>
      </c>
      <c r="F16" s="41">
        <f t="shared" si="1"/>
        <v>160070.26</v>
      </c>
      <c r="G16" s="43" t="s">
        <v>122</v>
      </c>
      <c r="H16" s="56">
        <f>-299.7</f>
        <v>-299.7</v>
      </c>
      <c r="I16" s="52">
        <f>-61.2-9.4+6.71-396.66-46-73.9-1249.1-2194-44.8</f>
        <v>-4068.3500000000004</v>
      </c>
    </row>
    <row r="17" spans="1:9" ht="37.5" customHeight="1" x14ac:dyDescent="0.25">
      <c r="A17" s="57" t="s">
        <v>26</v>
      </c>
      <c r="B17" s="58" t="s">
        <v>13</v>
      </c>
      <c r="C17" s="58" t="s">
        <v>9</v>
      </c>
      <c r="D17" s="59">
        <f>SUM(D18:D21)</f>
        <v>13383.68</v>
      </c>
      <c r="E17" s="59">
        <f>SUM(E18:E21)</f>
        <v>16.570000000000164</v>
      </c>
      <c r="F17" s="59">
        <f>SUM(F18:F21)</f>
        <v>13400.25</v>
      </c>
      <c r="G17" s="60"/>
      <c r="H17" s="59">
        <f>SUM(H18:H21)</f>
        <v>0</v>
      </c>
      <c r="I17" s="61">
        <f>SUM(I18:I21)</f>
        <v>16.570000000000164</v>
      </c>
    </row>
    <row r="18" spans="1:9" ht="23.25" customHeight="1" x14ac:dyDescent="0.25">
      <c r="A18" s="55" t="s">
        <v>27</v>
      </c>
      <c r="B18" s="13" t="s">
        <v>13</v>
      </c>
      <c r="C18" s="13" t="s">
        <v>15</v>
      </c>
      <c r="D18" s="47">
        <v>5268.3</v>
      </c>
      <c r="E18" s="14">
        <f t="shared" si="0"/>
        <v>0</v>
      </c>
      <c r="F18" s="14">
        <f>E18+D18</f>
        <v>5268.3</v>
      </c>
      <c r="G18" s="62"/>
      <c r="H18" s="14"/>
      <c r="I18" s="39"/>
    </row>
    <row r="19" spans="1:9" ht="63" customHeight="1" x14ac:dyDescent="0.25">
      <c r="A19" s="55" t="s">
        <v>89</v>
      </c>
      <c r="B19" s="13" t="s">
        <v>13</v>
      </c>
      <c r="C19" s="13" t="s">
        <v>28</v>
      </c>
      <c r="D19" s="47">
        <v>3856.22</v>
      </c>
      <c r="E19" s="14">
        <f t="shared" si="0"/>
        <v>-3856.22</v>
      </c>
      <c r="F19" s="14">
        <f>E19+D19</f>
        <v>0</v>
      </c>
      <c r="G19" s="26" t="s">
        <v>103</v>
      </c>
      <c r="H19" s="14"/>
      <c r="I19" s="39">
        <f>-3856.22</f>
        <v>-3856.22</v>
      </c>
    </row>
    <row r="20" spans="1:9" ht="201.75" customHeight="1" x14ac:dyDescent="0.25">
      <c r="A20" s="55" t="s">
        <v>90</v>
      </c>
      <c r="B20" s="13" t="s">
        <v>13</v>
      </c>
      <c r="C20" s="13" t="s">
        <v>29</v>
      </c>
      <c r="D20" s="47">
        <v>114.7</v>
      </c>
      <c r="E20" s="14">
        <f t="shared" si="0"/>
        <v>3872.79</v>
      </c>
      <c r="F20" s="14">
        <f t="shared" ref="F20:F29" si="2">E20+D20</f>
        <v>3987.49</v>
      </c>
      <c r="G20" s="26" t="s">
        <v>110</v>
      </c>
      <c r="H20" s="14"/>
      <c r="I20" s="39">
        <f>-35.9+52.6-0.13+3856.22</f>
        <v>3872.79</v>
      </c>
    </row>
    <row r="21" spans="1:9" ht="29.25" customHeight="1" x14ac:dyDescent="0.25">
      <c r="A21" s="55" t="s">
        <v>30</v>
      </c>
      <c r="B21" s="13" t="s">
        <v>13</v>
      </c>
      <c r="C21" s="13" t="s">
        <v>31</v>
      </c>
      <c r="D21" s="47">
        <v>4144.46</v>
      </c>
      <c r="E21" s="14">
        <f t="shared" si="0"/>
        <v>0</v>
      </c>
      <c r="F21" s="14">
        <f t="shared" si="2"/>
        <v>4144.46</v>
      </c>
      <c r="G21" s="26"/>
      <c r="H21" s="14"/>
      <c r="I21" s="39"/>
    </row>
    <row r="22" spans="1:9" ht="33.75" customHeight="1" x14ac:dyDescent="0.25">
      <c r="A22" s="57" t="s">
        <v>32</v>
      </c>
      <c r="B22" s="58" t="s">
        <v>15</v>
      </c>
      <c r="C22" s="58" t="s">
        <v>9</v>
      </c>
      <c r="D22" s="59">
        <f>SUM(D23:D29)</f>
        <v>209606.62</v>
      </c>
      <c r="E22" s="59">
        <f>SUM(E23:E29)</f>
        <v>-12367.800000000001</v>
      </c>
      <c r="F22" s="59">
        <f>SUM(F23:F29)</f>
        <v>197238.81999999998</v>
      </c>
      <c r="G22" s="63"/>
      <c r="H22" s="59">
        <f>SUM(H23:H29)</f>
        <v>-2931.1</v>
      </c>
      <c r="I22" s="61">
        <f>SUM(I23:I29)</f>
        <v>-9436.7000000000007</v>
      </c>
    </row>
    <row r="23" spans="1:9" ht="29.25" customHeight="1" x14ac:dyDescent="0.25">
      <c r="A23" s="55" t="s">
        <v>33</v>
      </c>
      <c r="B23" s="13" t="s">
        <v>15</v>
      </c>
      <c r="C23" s="13" t="s">
        <v>8</v>
      </c>
      <c r="D23" s="47">
        <v>5139.8999999999996</v>
      </c>
      <c r="E23" s="14">
        <f t="shared" si="0"/>
        <v>0</v>
      </c>
      <c r="F23" s="14">
        <f t="shared" si="2"/>
        <v>5139.8999999999996</v>
      </c>
      <c r="G23" s="27"/>
      <c r="H23" s="14"/>
      <c r="I23" s="39"/>
    </row>
    <row r="24" spans="1:9" ht="33.75" customHeight="1" x14ac:dyDescent="0.25">
      <c r="A24" s="55" t="s">
        <v>34</v>
      </c>
      <c r="B24" s="13" t="s">
        <v>15</v>
      </c>
      <c r="C24" s="13" t="s">
        <v>17</v>
      </c>
      <c r="D24" s="47">
        <v>1699.6</v>
      </c>
      <c r="E24" s="14">
        <f t="shared" si="0"/>
        <v>0</v>
      </c>
      <c r="F24" s="14">
        <f t="shared" si="2"/>
        <v>1699.6</v>
      </c>
      <c r="G24" s="26"/>
      <c r="H24" s="14"/>
      <c r="I24" s="39"/>
    </row>
    <row r="25" spans="1:9" ht="25.5" customHeight="1" x14ac:dyDescent="0.25">
      <c r="A25" s="55" t="s">
        <v>76</v>
      </c>
      <c r="B25" s="13" t="s">
        <v>15</v>
      </c>
      <c r="C25" s="13" t="s">
        <v>21</v>
      </c>
      <c r="D25" s="47">
        <v>331.42</v>
      </c>
      <c r="E25" s="14">
        <f t="shared" si="0"/>
        <v>0</v>
      </c>
      <c r="F25" s="14">
        <f t="shared" si="2"/>
        <v>331.42</v>
      </c>
      <c r="G25" s="26"/>
      <c r="H25" s="14"/>
      <c r="I25" s="39"/>
    </row>
    <row r="26" spans="1:9" ht="63.75" customHeight="1" x14ac:dyDescent="0.25">
      <c r="A26" s="55" t="s">
        <v>35</v>
      </c>
      <c r="B26" s="13" t="s">
        <v>15</v>
      </c>
      <c r="C26" s="13" t="s">
        <v>36</v>
      </c>
      <c r="D26" s="47">
        <v>37296</v>
      </c>
      <c r="E26" s="14">
        <f t="shared" si="0"/>
        <v>-7375.4</v>
      </c>
      <c r="F26" s="14">
        <f t="shared" si="2"/>
        <v>29920.6</v>
      </c>
      <c r="G26" s="26" t="s">
        <v>95</v>
      </c>
      <c r="H26" s="14"/>
      <c r="I26" s="39">
        <v>-7375.4</v>
      </c>
    </row>
    <row r="27" spans="1:9" ht="124.5" customHeight="1" x14ac:dyDescent="0.25">
      <c r="A27" s="55" t="s">
        <v>37</v>
      </c>
      <c r="B27" s="13" t="s">
        <v>15</v>
      </c>
      <c r="C27" s="13" t="s">
        <v>28</v>
      </c>
      <c r="D27" s="47">
        <v>142104.53</v>
      </c>
      <c r="E27" s="14">
        <f t="shared" si="0"/>
        <v>-1204.1000000000001</v>
      </c>
      <c r="F27" s="14">
        <f t="shared" si="2"/>
        <v>140900.43</v>
      </c>
      <c r="G27" s="26" t="s">
        <v>120</v>
      </c>
      <c r="H27" s="14">
        <v>1.6</v>
      </c>
      <c r="I27" s="39">
        <f>-528.3+980-1310.2-347.2</f>
        <v>-1205.7</v>
      </c>
    </row>
    <row r="28" spans="1:9" ht="78" customHeight="1" x14ac:dyDescent="0.25">
      <c r="A28" s="55" t="s">
        <v>38</v>
      </c>
      <c r="B28" s="13" t="s">
        <v>15</v>
      </c>
      <c r="C28" s="13" t="s">
        <v>29</v>
      </c>
      <c r="D28" s="47">
        <v>5057.1099999999997</v>
      </c>
      <c r="E28" s="14">
        <f t="shared" si="0"/>
        <v>-661.2</v>
      </c>
      <c r="F28" s="14">
        <f t="shared" si="2"/>
        <v>4395.91</v>
      </c>
      <c r="G28" s="26" t="s">
        <v>96</v>
      </c>
      <c r="H28" s="14"/>
      <c r="I28" s="39">
        <f>-661.2</f>
        <v>-661.2</v>
      </c>
    </row>
    <row r="29" spans="1:9" ht="136.5" customHeight="1" x14ac:dyDescent="0.25">
      <c r="A29" s="12" t="s">
        <v>39</v>
      </c>
      <c r="B29" s="13" t="s">
        <v>15</v>
      </c>
      <c r="C29" s="13">
        <v>12</v>
      </c>
      <c r="D29" s="47">
        <v>17978.060000000001</v>
      </c>
      <c r="E29" s="14">
        <f>H29+I29</f>
        <v>-3127.1</v>
      </c>
      <c r="F29" s="14">
        <f t="shared" si="2"/>
        <v>14850.960000000001</v>
      </c>
      <c r="G29" s="27" t="s">
        <v>97</v>
      </c>
      <c r="H29" s="14">
        <f>-2932.7</f>
        <v>-2932.7</v>
      </c>
      <c r="I29" s="39">
        <f>-154.4-40</f>
        <v>-194.4</v>
      </c>
    </row>
    <row r="30" spans="1:9" ht="39" customHeight="1" x14ac:dyDescent="0.25">
      <c r="A30" s="57" t="s">
        <v>40</v>
      </c>
      <c r="B30" s="58" t="s">
        <v>17</v>
      </c>
      <c r="C30" s="58" t="s">
        <v>9</v>
      </c>
      <c r="D30" s="59">
        <f>SUM(D31:D34)</f>
        <v>270798.34999999998</v>
      </c>
      <c r="E30" s="59">
        <f>SUM(E31:E34)</f>
        <v>-2706.08</v>
      </c>
      <c r="F30" s="59">
        <f>SUM(F31:F34)</f>
        <v>268092.27</v>
      </c>
      <c r="G30" s="64"/>
      <c r="H30" s="59">
        <f>SUM(H31:H34)</f>
        <v>-4818.59</v>
      </c>
      <c r="I30" s="61">
        <f>SUM(I31:I34)</f>
        <v>2112.5100000000002</v>
      </c>
    </row>
    <row r="31" spans="1:9" ht="213.75" customHeight="1" x14ac:dyDescent="0.25">
      <c r="A31" s="55" t="s">
        <v>41</v>
      </c>
      <c r="B31" s="50" t="s">
        <v>17</v>
      </c>
      <c r="C31" s="50" t="s">
        <v>8</v>
      </c>
      <c r="D31" s="51">
        <v>11758.13</v>
      </c>
      <c r="E31" s="41">
        <f t="shared" si="0"/>
        <v>-954.3</v>
      </c>
      <c r="F31" s="41">
        <f>D31+E31</f>
        <v>10803.83</v>
      </c>
      <c r="G31" s="43" t="s">
        <v>121</v>
      </c>
      <c r="H31" s="65"/>
      <c r="I31" s="45">
        <f>-444.65-899.6+389.95</f>
        <v>-954.3</v>
      </c>
    </row>
    <row r="32" spans="1:9" ht="100.5" customHeight="1" x14ac:dyDescent="0.25">
      <c r="A32" s="55" t="s">
        <v>42</v>
      </c>
      <c r="B32" s="13" t="s">
        <v>17</v>
      </c>
      <c r="C32" s="13" t="s">
        <v>11</v>
      </c>
      <c r="D32" s="66">
        <v>28831.9</v>
      </c>
      <c r="E32" s="14">
        <f t="shared" si="0"/>
        <v>-6.51</v>
      </c>
      <c r="F32" s="14">
        <f t="shared" ref="F32:F34" si="3">E32+D32</f>
        <v>28825.390000000003</v>
      </c>
      <c r="G32" s="26" t="s">
        <v>94</v>
      </c>
      <c r="H32" s="14"/>
      <c r="I32" s="39">
        <f>-6.51</f>
        <v>-6.51</v>
      </c>
    </row>
    <row r="33" spans="1:9" ht="203.25" customHeight="1" x14ac:dyDescent="0.25">
      <c r="A33" s="55" t="s">
        <v>43</v>
      </c>
      <c r="B33" s="13" t="s">
        <v>17</v>
      </c>
      <c r="C33" s="13" t="s">
        <v>13</v>
      </c>
      <c r="D33" s="47">
        <v>175079.87</v>
      </c>
      <c r="E33" s="14">
        <f t="shared" si="0"/>
        <v>-5396.0300000000007</v>
      </c>
      <c r="F33" s="14">
        <f t="shared" si="3"/>
        <v>169683.84</v>
      </c>
      <c r="G33" s="26" t="s">
        <v>98</v>
      </c>
      <c r="H33" s="14">
        <f xml:space="preserve"> -2548.58- 2270.01</f>
        <v>-4818.59</v>
      </c>
      <c r="I33" s="39">
        <f>-399.94-81-13.5-83</f>
        <v>-577.44000000000005</v>
      </c>
    </row>
    <row r="34" spans="1:9" ht="78.75" customHeight="1" x14ac:dyDescent="0.25">
      <c r="A34" s="55" t="s">
        <v>44</v>
      </c>
      <c r="B34" s="13" t="s">
        <v>17</v>
      </c>
      <c r="C34" s="13" t="s">
        <v>17</v>
      </c>
      <c r="D34" s="47">
        <v>55128.45</v>
      </c>
      <c r="E34" s="14">
        <f t="shared" si="0"/>
        <v>3650.76</v>
      </c>
      <c r="F34" s="14">
        <f t="shared" si="3"/>
        <v>58779.21</v>
      </c>
      <c r="G34" s="26" t="s">
        <v>99</v>
      </c>
      <c r="H34" s="14"/>
      <c r="I34" s="39">
        <f>3650.76</f>
        <v>3650.76</v>
      </c>
    </row>
    <row r="35" spans="1:9" ht="26.25" customHeight="1" x14ac:dyDescent="0.25">
      <c r="A35" s="57" t="s">
        <v>45</v>
      </c>
      <c r="B35" s="58" t="s">
        <v>19</v>
      </c>
      <c r="C35" s="58" t="s">
        <v>9</v>
      </c>
      <c r="D35" s="59">
        <f>D37+D36</f>
        <v>819.65</v>
      </c>
      <c r="E35" s="59">
        <f>E37+E36</f>
        <v>-51.05</v>
      </c>
      <c r="F35" s="59">
        <f>F37+F36</f>
        <v>768.6</v>
      </c>
      <c r="G35" s="64"/>
      <c r="H35" s="59">
        <f>H37+H36</f>
        <v>0</v>
      </c>
      <c r="I35" s="67">
        <f>I37+I36</f>
        <v>-51.05</v>
      </c>
    </row>
    <row r="36" spans="1:9" ht="24" customHeight="1" x14ac:dyDescent="0.25">
      <c r="A36" s="12" t="s">
        <v>46</v>
      </c>
      <c r="B36" s="13" t="s">
        <v>19</v>
      </c>
      <c r="C36" s="13" t="s">
        <v>11</v>
      </c>
      <c r="D36" s="47">
        <v>0</v>
      </c>
      <c r="E36" s="14">
        <f t="shared" si="0"/>
        <v>0</v>
      </c>
      <c r="F36" s="14">
        <f t="shared" ref="F36:F37" si="4">E36+D36</f>
        <v>0</v>
      </c>
      <c r="G36" s="26"/>
      <c r="H36" s="14"/>
      <c r="I36" s="39"/>
    </row>
    <row r="37" spans="1:9" ht="75" customHeight="1" x14ac:dyDescent="0.25">
      <c r="A37" s="12" t="s">
        <v>47</v>
      </c>
      <c r="B37" s="13" t="s">
        <v>19</v>
      </c>
      <c r="C37" s="13" t="s">
        <v>17</v>
      </c>
      <c r="D37" s="47">
        <v>819.65</v>
      </c>
      <c r="E37" s="14">
        <f t="shared" si="0"/>
        <v>-51.05</v>
      </c>
      <c r="F37" s="14">
        <f t="shared" si="4"/>
        <v>768.6</v>
      </c>
      <c r="G37" s="26" t="s">
        <v>114</v>
      </c>
      <c r="H37" s="14"/>
      <c r="I37" s="39">
        <f>-41.05-10</f>
        <v>-51.05</v>
      </c>
    </row>
    <row r="38" spans="1:9" ht="28.5" customHeight="1" x14ac:dyDescent="0.25">
      <c r="A38" s="57" t="s">
        <v>48</v>
      </c>
      <c r="B38" s="58" t="s">
        <v>21</v>
      </c>
      <c r="C38" s="58" t="s">
        <v>9</v>
      </c>
      <c r="D38" s="59">
        <f>SUM(D39:D44)</f>
        <v>1782274.5499999998</v>
      </c>
      <c r="E38" s="59">
        <f>SUM(E39:E44)</f>
        <v>-15460.05</v>
      </c>
      <c r="F38" s="59">
        <f>SUM(F39:F44)</f>
        <v>1766814.5</v>
      </c>
      <c r="G38" s="26"/>
      <c r="H38" s="59">
        <f>SUM(H39:H44)</f>
        <v>-12372.8</v>
      </c>
      <c r="I38" s="61">
        <f>SUM(I39:I44)</f>
        <v>-3087.25</v>
      </c>
    </row>
    <row r="39" spans="1:9" ht="230.25" customHeight="1" x14ac:dyDescent="0.25">
      <c r="A39" s="12" t="s">
        <v>49</v>
      </c>
      <c r="B39" s="42" t="s">
        <v>21</v>
      </c>
      <c r="C39" s="42" t="s">
        <v>8</v>
      </c>
      <c r="D39" s="53">
        <v>650776.77</v>
      </c>
      <c r="E39" s="68">
        <f t="shared" si="0"/>
        <v>6813.87</v>
      </c>
      <c r="F39" s="68">
        <f>D39+E39</f>
        <v>657590.64</v>
      </c>
      <c r="G39" s="26" t="s">
        <v>115</v>
      </c>
      <c r="H39" s="68">
        <f>-229.8+4549</f>
        <v>4319.2</v>
      </c>
      <c r="I39" s="69">
        <f>1127.94-14.35+166.59+493.6+5269.97-4549-0.08</f>
        <v>2494.67</v>
      </c>
    </row>
    <row r="40" spans="1:9" ht="404.25" customHeight="1" x14ac:dyDescent="0.25">
      <c r="A40" s="28" t="s">
        <v>50</v>
      </c>
      <c r="B40" s="40" t="s">
        <v>21</v>
      </c>
      <c r="C40" s="40" t="s">
        <v>11</v>
      </c>
      <c r="D40" s="51">
        <v>898801.23</v>
      </c>
      <c r="E40" s="41">
        <f>H40+I40</f>
        <v>-14293.7</v>
      </c>
      <c r="F40" s="41">
        <f t="shared" ref="F40:F43" si="5">E40+D40</f>
        <v>884507.53</v>
      </c>
      <c r="G40" s="43" t="s">
        <v>117</v>
      </c>
      <c r="H40" s="44">
        <f>-9275.7-4843.84+294.84</f>
        <v>-13824.7</v>
      </c>
      <c r="I40" s="45">
        <f>-309.03-1250.34-6.19-1004.65+1252.64+190.35+140.73+193.33-11+32.99+302.17</f>
        <v>-468.99999999999994</v>
      </c>
    </row>
    <row r="41" spans="1:9" ht="171.75" customHeight="1" x14ac:dyDescent="0.25">
      <c r="A41" s="115" t="s">
        <v>51</v>
      </c>
      <c r="B41" s="117" t="s">
        <v>21</v>
      </c>
      <c r="C41" s="117" t="s">
        <v>13</v>
      </c>
      <c r="D41" s="119">
        <v>150540.66</v>
      </c>
      <c r="E41" s="101">
        <f t="shared" ref="E41" si="6">H41+I41</f>
        <v>-3939.8500000000004</v>
      </c>
      <c r="F41" s="101">
        <f t="shared" si="5"/>
        <v>146600.81</v>
      </c>
      <c r="G41" s="111" t="s">
        <v>118</v>
      </c>
      <c r="H41" s="101"/>
      <c r="I41" s="113">
        <f>-51.91+37.11+2602.21+1731.68-33.6-5819.78+51.62-82.13+121.38-2538.3+50-8.13</f>
        <v>-3939.8500000000004</v>
      </c>
    </row>
    <row r="42" spans="1:9" ht="182.25" customHeight="1" x14ac:dyDescent="0.25">
      <c r="A42" s="116"/>
      <c r="B42" s="118"/>
      <c r="C42" s="118"/>
      <c r="D42" s="120"/>
      <c r="E42" s="102"/>
      <c r="F42" s="102"/>
      <c r="G42" s="112"/>
      <c r="H42" s="102"/>
      <c r="I42" s="114"/>
    </row>
    <row r="43" spans="1:9" ht="197.25" customHeight="1" x14ac:dyDescent="0.25">
      <c r="A43" s="24" t="s">
        <v>52</v>
      </c>
      <c r="B43" s="42" t="s">
        <v>21</v>
      </c>
      <c r="C43" s="42" t="s">
        <v>21</v>
      </c>
      <c r="D43" s="53">
        <v>37246.21</v>
      </c>
      <c r="E43" s="14">
        <f t="shared" si="0"/>
        <v>-3287.64</v>
      </c>
      <c r="F43" s="14">
        <f t="shared" si="5"/>
        <v>33958.57</v>
      </c>
      <c r="G43" s="27" t="s">
        <v>100</v>
      </c>
      <c r="H43" s="14">
        <f>-1924.2-943.1</f>
        <v>-2867.3</v>
      </c>
      <c r="I43" s="39">
        <f>-436.65-94.3+4.32+106.29</f>
        <v>-420.33999999999986</v>
      </c>
    </row>
    <row r="44" spans="1:9" ht="138" customHeight="1" x14ac:dyDescent="0.25">
      <c r="A44" s="24" t="s">
        <v>53</v>
      </c>
      <c r="B44" s="13" t="s">
        <v>21</v>
      </c>
      <c r="C44" s="13" t="s">
        <v>28</v>
      </c>
      <c r="D44" s="66">
        <v>44909.68</v>
      </c>
      <c r="E44" s="14">
        <f t="shared" si="0"/>
        <v>-752.73</v>
      </c>
      <c r="F44" s="14">
        <f>D44+E44</f>
        <v>44156.95</v>
      </c>
      <c r="G44" s="26" t="s">
        <v>116</v>
      </c>
      <c r="H44" s="14">
        <v>0</v>
      </c>
      <c r="I44" s="39">
        <f>-7.8-545.08-60-159.59+19.74</f>
        <v>-752.73</v>
      </c>
    </row>
    <row r="45" spans="1:9" ht="49.5" customHeight="1" x14ac:dyDescent="0.25">
      <c r="A45" s="57" t="s">
        <v>54</v>
      </c>
      <c r="B45" s="58" t="s">
        <v>36</v>
      </c>
      <c r="C45" s="58" t="s">
        <v>9</v>
      </c>
      <c r="D45" s="59">
        <f>SUM(D46:D47)</f>
        <v>157564.57</v>
      </c>
      <c r="E45" s="59">
        <f>SUM(E46:E47)</f>
        <v>-2459.35</v>
      </c>
      <c r="F45" s="59">
        <f>SUM(F46:F47)</f>
        <v>155105.22</v>
      </c>
      <c r="G45" s="70"/>
      <c r="H45" s="59">
        <f>SUM(H46:H47)</f>
        <v>-1814.1299999999999</v>
      </c>
      <c r="I45" s="67">
        <f>SUM(I46:I47)</f>
        <v>-645.21999999999991</v>
      </c>
    </row>
    <row r="46" spans="1:9" ht="398.25" customHeight="1" x14ac:dyDescent="0.25">
      <c r="A46" s="28" t="s">
        <v>55</v>
      </c>
      <c r="B46" s="40" t="s">
        <v>36</v>
      </c>
      <c r="C46" s="40" t="s">
        <v>8</v>
      </c>
      <c r="D46" s="51">
        <v>134528.20000000001</v>
      </c>
      <c r="E46" s="41">
        <f t="shared" ref="E46:E47" si="7">H46+I46</f>
        <v>-2459.35</v>
      </c>
      <c r="F46" s="51">
        <f>D46+E46</f>
        <v>132068.85</v>
      </c>
      <c r="G46" s="71" t="s">
        <v>111</v>
      </c>
      <c r="H46" s="41">
        <f>-0.03-1814.1</f>
        <v>-1814.1299999999999</v>
      </c>
      <c r="I46" s="72">
        <f>-262.4-561.05-130+139.42+408.29+35.66-48.37-24.82-201.35-0.6</f>
        <v>-645.21999999999991</v>
      </c>
    </row>
    <row r="47" spans="1:9" ht="46.5" customHeight="1" x14ac:dyDescent="0.25">
      <c r="A47" s="73" t="s">
        <v>91</v>
      </c>
      <c r="B47" s="13" t="s">
        <v>36</v>
      </c>
      <c r="C47" s="13" t="s">
        <v>15</v>
      </c>
      <c r="D47" s="66">
        <v>23036.37</v>
      </c>
      <c r="E47" s="14">
        <f t="shared" si="7"/>
        <v>0</v>
      </c>
      <c r="F47" s="14">
        <f t="shared" ref="F47" si="8">E47+D47</f>
        <v>23036.37</v>
      </c>
      <c r="G47" s="27"/>
      <c r="H47" s="14"/>
      <c r="I47" s="39"/>
    </row>
    <row r="48" spans="1:9" ht="40.5" customHeight="1" x14ac:dyDescent="0.25">
      <c r="A48" s="57" t="s">
        <v>56</v>
      </c>
      <c r="B48" s="58" t="s">
        <v>28</v>
      </c>
      <c r="C48" s="58" t="s">
        <v>9</v>
      </c>
      <c r="D48" s="59">
        <f>SUM(D49:D50)</f>
        <v>5770.47</v>
      </c>
      <c r="E48" s="59">
        <f t="shared" ref="E48" si="9">SUM(E49:E50)</f>
        <v>-33.9</v>
      </c>
      <c r="F48" s="59">
        <f>SUM(F49:F50)</f>
        <v>5736.5700000000006</v>
      </c>
      <c r="G48" s="70"/>
      <c r="H48" s="59">
        <f>SUM(H49:H50)</f>
        <v>-33.9</v>
      </c>
      <c r="I48" s="67">
        <f>SUM(I49:I50)</f>
        <v>0</v>
      </c>
    </row>
    <row r="49" spans="1:9" ht="51" customHeight="1" x14ac:dyDescent="0.25">
      <c r="A49" s="12" t="s">
        <v>80</v>
      </c>
      <c r="B49" s="13" t="s">
        <v>28</v>
      </c>
      <c r="C49" s="13" t="s">
        <v>21</v>
      </c>
      <c r="D49" s="14">
        <v>5433.97</v>
      </c>
      <c r="E49" s="14">
        <f t="shared" ref="E49:E55" si="10">H49+I49</f>
        <v>0</v>
      </c>
      <c r="F49" s="14">
        <f>E49+D49</f>
        <v>5433.97</v>
      </c>
      <c r="G49" s="62"/>
      <c r="H49" s="14"/>
      <c r="I49" s="39"/>
    </row>
    <row r="50" spans="1:9" ht="72" customHeight="1" x14ac:dyDescent="0.25">
      <c r="A50" s="24" t="s">
        <v>57</v>
      </c>
      <c r="B50" s="13" t="s">
        <v>28</v>
      </c>
      <c r="C50" s="13" t="s">
        <v>28</v>
      </c>
      <c r="D50" s="66">
        <v>336.5</v>
      </c>
      <c r="E50" s="14">
        <f t="shared" si="10"/>
        <v>-33.9</v>
      </c>
      <c r="F50" s="14">
        <f t="shared" ref="F50" si="11">E50+D50</f>
        <v>302.60000000000002</v>
      </c>
      <c r="G50" s="26" t="s">
        <v>107</v>
      </c>
      <c r="H50" s="14">
        <f>-33.9</f>
        <v>-33.9</v>
      </c>
      <c r="I50" s="39"/>
    </row>
    <row r="51" spans="1:9" ht="42.75" customHeight="1" x14ac:dyDescent="0.25">
      <c r="A51" s="57" t="s">
        <v>58</v>
      </c>
      <c r="B51" s="58">
        <v>10</v>
      </c>
      <c r="C51" s="58" t="s">
        <v>9</v>
      </c>
      <c r="D51" s="59">
        <f>SUM(D52:D55)</f>
        <v>134070.81</v>
      </c>
      <c r="E51" s="59">
        <f>SUM(E52:E55)</f>
        <v>-6659.1</v>
      </c>
      <c r="F51" s="59">
        <f>SUM(F52:F55)</f>
        <v>127411.70999999999</v>
      </c>
      <c r="G51" s="49"/>
      <c r="H51" s="59">
        <f>SUM(H52:H55)</f>
        <v>-7134.1</v>
      </c>
      <c r="I51" s="67">
        <f>SUM(I52:I55)</f>
        <v>475</v>
      </c>
    </row>
    <row r="52" spans="1:9" ht="66.75" customHeight="1" x14ac:dyDescent="0.25">
      <c r="A52" s="12" t="s">
        <v>59</v>
      </c>
      <c r="B52" s="13">
        <v>10</v>
      </c>
      <c r="C52" s="13" t="s">
        <v>8</v>
      </c>
      <c r="D52" s="66">
        <v>7900</v>
      </c>
      <c r="E52" s="14">
        <f t="shared" si="10"/>
        <v>475</v>
      </c>
      <c r="F52" s="14">
        <f t="shared" ref="F52:F55" si="12">E52+D52</f>
        <v>8375</v>
      </c>
      <c r="G52" s="26" t="s">
        <v>104</v>
      </c>
      <c r="H52" s="14"/>
      <c r="I52" s="39">
        <v>475</v>
      </c>
    </row>
    <row r="53" spans="1:9" ht="53.25" customHeight="1" x14ac:dyDescent="0.25">
      <c r="A53" s="12" t="s">
        <v>60</v>
      </c>
      <c r="B53" s="13">
        <v>10</v>
      </c>
      <c r="C53" s="13" t="s">
        <v>13</v>
      </c>
      <c r="D53" s="66">
        <v>1975.4</v>
      </c>
      <c r="E53" s="14">
        <f t="shared" si="10"/>
        <v>0</v>
      </c>
      <c r="F53" s="14">
        <f t="shared" si="12"/>
        <v>1975.4</v>
      </c>
      <c r="G53" s="27"/>
      <c r="H53" s="14"/>
      <c r="I53" s="74"/>
    </row>
    <row r="54" spans="1:9" ht="230.25" customHeight="1" x14ac:dyDescent="0.25">
      <c r="A54" s="12" t="s">
        <v>61</v>
      </c>
      <c r="B54" s="13">
        <v>10</v>
      </c>
      <c r="C54" s="13" t="s">
        <v>15</v>
      </c>
      <c r="D54" s="66">
        <v>102983.41</v>
      </c>
      <c r="E54" s="14">
        <f t="shared" si="10"/>
        <v>-7134.1</v>
      </c>
      <c r="F54" s="14">
        <f t="shared" si="12"/>
        <v>95849.31</v>
      </c>
      <c r="G54" s="26" t="s">
        <v>108</v>
      </c>
      <c r="H54" s="14">
        <f>-1157-680-1163-439-3695.1</f>
        <v>-7134.1</v>
      </c>
      <c r="I54" s="39"/>
    </row>
    <row r="55" spans="1:9" ht="36.75" customHeight="1" x14ac:dyDescent="0.25">
      <c r="A55" s="12" t="s">
        <v>62</v>
      </c>
      <c r="B55" s="75">
        <v>10</v>
      </c>
      <c r="C55" s="13" t="s">
        <v>19</v>
      </c>
      <c r="D55" s="66">
        <v>21212</v>
      </c>
      <c r="E55" s="14">
        <f t="shared" si="10"/>
        <v>0</v>
      </c>
      <c r="F55" s="14">
        <f t="shared" si="12"/>
        <v>21212</v>
      </c>
      <c r="G55" s="26"/>
      <c r="H55" s="14"/>
      <c r="I55" s="39"/>
    </row>
    <row r="56" spans="1:9" ht="43.5" customHeight="1" x14ac:dyDescent="0.25">
      <c r="A56" s="57" t="s">
        <v>63</v>
      </c>
      <c r="B56" s="58" t="s">
        <v>23</v>
      </c>
      <c r="C56" s="58" t="s">
        <v>9</v>
      </c>
      <c r="D56" s="59">
        <f>SUM(D57:D59)</f>
        <v>252397.22</v>
      </c>
      <c r="E56" s="59">
        <f t="shared" ref="E56" si="13">SUM(E57:E59)</f>
        <v>-6615.67</v>
      </c>
      <c r="F56" s="59">
        <f>SUM(F57:F59)</f>
        <v>245781.55000000002</v>
      </c>
      <c r="G56" s="63"/>
      <c r="H56" s="59">
        <f>SUM(H57:H59)</f>
        <v>-8535.8799999999992</v>
      </c>
      <c r="I56" s="67">
        <f>SUM(I57:I59)</f>
        <v>1920.21</v>
      </c>
    </row>
    <row r="57" spans="1:9" ht="216.75" customHeight="1" x14ac:dyDescent="0.25">
      <c r="A57" s="12" t="s">
        <v>64</v>
      </c>
      <c r="B57" s="13" t="s">
        <v>23</v>
      </c>
      <c r="C57" s="13" t="s">
        <v>8</v>
      </c>
      <c r="D57" s="66">
        <v>250653.03</v>
      </c>
      <c r="E57" s="14">
        <f>H57+I57</f>
        <v>-6029.9</v>
      </c>
      <c r="F57" s="14">
        <f>E57+D57</f>
        <v>244623.13</v>
      </c>
      <c r="G57" s="27" t="s">
        <v>105</v>
      </c>
      <c r="H57" s="14">
        <f>-8535.88</f>
        <v>-8535.8799999999992</v>
      </c>
      <c r="I57" s="39">
        <f>55.93+148.19+597.6+1710.44-6.18</f>
        <v>2505.98</v>
      </c>
    </row>
    <row r="58" spans="1:9" ht="116.25" customHeight="1" x14ac:dyDescent="0.25">
      <c r="A58" s="24" t="s">
        <v>65</v>
      </c>
      <c r="B58" s="13" t="s">
        <v>23</v>
      </c>
      <c r="C58" s="13" t="s">
        <v>11</v>
      </c>
      <c r="D58" s="66">
        <v>1598.5</v>
      </c>
      <c r="E58" s="14">
        <f>H58+I58</f>
        <v>-585.7700000000001</v>
      </c>
      <c r="F58" s="14">
        <f>E58+D58</f>
        <v>1012.7299999999999</v>
      </c>
      <c r="G58" s="27" t="s">
        <v>106</v>
      </c>
      <c r="H58" s="14"/>
      <c r="I58" s="39">
        <f>-575.82-9.95</f>
        <v>-585.7700000000001</v>
      </c>
    </row>
    <row r="59" spans="1:9" ht="40.5" customHeight="1" x14ac:dyDescent="0.25">
      <c r="A59" s="24" t="s">
        <v>79</v>
      </c>
      <c r="B59" s="13" t="s">
        <v>23</v>
      </c>
      <c r="C59" s="13" t="s">
        <v>13</v>
      </c>
      <c r="D59" s="66">
        <v>145.69</v>
      </c>
      <c r="E59" s="14">
        <f>H59+I59</f>
        <v>0</v>
      </c>
      <c r="F59" s="14">
        <f>E59+D59</f>
        <v>145.69</v>
      </c>
      <c r="G59" s="27"/>
      <c r="H59" s="14"/>
      <c r="I59" s="39"/>
    </row>
    <row r="60" spans="1:9" ht="43.5" customHeight="1" x14ac:dyDescent="0.25">
      <c r="A60" s="57" t="s">
        <v>66</v>
      </c>
      <c r="B60" s="58" t="s">
        <v>67</v>
      </c>
      <c r="C60" s="58" t="s">
        <v>9</v>
      </c>
      <c r="D60" s="59">
        <f>SUM(D61:D63)</f>
        <v>18143</v>
      </c>
      <c r="E60" s="59">
        <f>SUM(E61:E63)</f>
        <v>0</v>
      </c>
      <c r="F60" s="59">
        <f>SUM(F61:F63)</f>
        <v>18143</v>
      </c>
      <c r="G60" s="63"/>
      <c r="H60" s="59">
        <f>SUM(H61:H63)</f>
        <v>0</v>
      </c>
      <c r="I60" s="67">
        <f>SUM(I61:I63)</f>
        <v>0</v>
      </c>
    </row>
    <row r="61" spans="1:9" ht="46.5" customHeight="1" x14ac:dyDescent="0.25">
      <c r="A61" s="12" t="s">
        <v>68</v>
      </c>
      <c r="B61" s="13" t="s">
        <v>67</v>
      </c>
      <c r="C61" s="13" t="s">
        <v>8</v>
      </c>
      <c r="D61" s="14">
        <v>7700</v>
      </c>
      <c r="E61" s="14">
        <f t="shared" ref="E61:E63" si="14">H61+I61</f>
        <v>0</v>
      </c>
      <c r="F61" s="14">
        <f t="shared" ref="F61:F65" si="15">E61+D61</f>
        <v>7700</v>
      </c>
      <c r="G61" s="26"/>
      <c r="H61" s="14"/>
      <c r="I61" s="39"/>
    </row>
    <row r="62" spans="1:9" ht="39" customHeight="1" x14ac:dyDescent="0.25">
      <c r="A62" s="12" t="s">
        <v>69</v>
      </c>
      <c r="B62" s="13" t="s">
        <v>67</v>
      </c>
      <c r="C62" s="13" t="s">
        <v>11</v>
      </c>
      <c r="D62" s="66">
        <v>10443</v>
      </c>
      <c r="E62" s="14">
        <f t="shared" si="14"/>
        <v>0</v>
      </c>
      <c r="F62" s="14">
        <f t="shared" si="15"/>
        <v>10443</v>
      </c>
      <c r="G62" s="26"/>
      <c r="H62" s="14"/>
      <c r="I62" s="39"/>
    </row>
    <row r="63" spans="1:9" ht="51.75" customHeight="1" x14ac:dyDescent="0.25">
      <c r="A63" s="12" t="s">
        <v>70</v>
      </c>
      <c r="B63" s="13" t="s">
        <v>67</v>
      </c>
      <c r="C63" s="13" t="s">
        <v>15</v>
      </c>
      <c r="D63" s="66">
        <v>0</v>
      </c>
      <c r="E63" s="14">
        <f t="shared" si="14"/>
        <v>0</v>
      </c>
      <c r="F63" s="14">
        <f t="shared" si="15"/>
        <v>0</v>
      </c>
      <c r="G63" s="26"/>
      <c r="H63" s="14"/>
      <c r="I63" s="39"/>
    </row>
    <row r="64" spans="1:9" ht="51.75" customHeight="1" x14ac:dyDescent="0.25">
      <c r="A64" s="57" t="s">
        <v>92</v>
      </c>
      <c r="B64" s="58" t="s">
        <v>25</v>
      </c>
      <c r="C64" s="58" t="s">
        <v>9</v>
      </c>
      <c r="D64" s="59">
        <f>SUM(D65:D65)</f>
        <v>604.6</v>
      </c>
      <c r="E64" s="59">
        <f>SUM(E65:E65)</f>
        <v>-67</v>
      </c>
      <c r="F64" s="59">
        <f>SUM(F65:F65)</f>
        <v>537.6</v>
      </c>
      <c r="G64" s="63"/>
      <c r="H64" s="59">
        <f t="shared" ref="H64:I64" si="16">SUM(H65:H65)</f>
        <v>0</v>
      </c>
      <c r="I64" s="67">
        <f t="shared" si="16"/>
        <v>-67</v>
      </c>
    </row>
    <row r="65" spans="1:9" ht="54" customHeight="1" thickBot="1" x14ac:dyDescent="0.3">
      <c r="A65" s="28" t="s">
        <v>93</v>
      </c>
      <c r="B65" s="50" t="s">
        <v>25</v>
      </c>
      <c r="C65" s="50" t="s">
        <v>8</v>
      </c>
      <c r="D65" s="95">
        <v>604.6</v>
      </c>
      <c r="E65" s="44">
        <f>H65+I65</f>
        <v>-67</v>
      </c>
      <c r="F65" s="44">
        <f t="shared" si="15"/>
        <v>537.6</v>
      </c>
      <c r="G65" s="43" t="s">
        <v>113</v>
      </c>
      <c r="H65" s="44"/>
      <c r="I65" s="45">
        <v>-67</v>
      </c>
    </row>
    <row r="66" spans="1:9" ht="30.75" customHeight="1" thickBot="1" x14ac:dyDescent="0.3">
      <c r="A66" s="96" t="s">
        <v>71</v>
      </c>
      <c r="B66" s="97"/>
      <c r="C66" s="97"/>
      <c r="D66" s="98">
        <f>D35+D51+D45+D38+D30+D22+D17+D8+D64+D60+D56+D48</f>
        <v>3244092.6800000006</v>
      </c>
      <c r="E66" s="98">
        <f>E35+E51+E45+E38+E30+E22+E17+E8+E64+E60+E56+E48</f>
        <v>-51856.38</v>
      </c>
      <c r="F66" s="98">
        <f>F35+F51+F45+F38+F30+F22+F17+F8+F64+F60+F56+F48</f>
        <v>3192236.2999999993</v>
      </c>
      <c r="G66" s="99"/>
      <c r="H66" s="98">
        <f>H35+H51+H45+H38+H30+H22+H17+H8+H64+H60+H56+H48</f>
        <v>-37940.199999999997</v>
      </c>
      <c r="I66" s="100">
        <f>I35+I51+I45+I38+I30+I22+I17+I8+I64+I60+I56+I48</f>
        <v>-13916.18</v>
      </c>
    </row>
    <row r="67" spans="1:9" s="19" customFormat="1" ht="28.5" customHeight="1" x14ac:dyDescent="0.25">
      <c r="A67" s="15"/>
      <c r="B67" s="16"/>
      <c r="C67" s="16"/>
      <c r="D67" s="17"/>
      <c r="E67" s="18"/>
      <c r="F67" s="18"/>
      <c r="G67" s="38"/>
      <c r="H67" s="18"/>
      <c r="I67" s="18"/>
    </row>
    <row r="68" spans="1:9" s="19" customFormat="1" ht="42" customHeight="1" x14ac:dyDescent="0.25">
      <c r="A68" s="20" t="s">
        <v>72</v>
      </c>
      <c r="B68" s="29"/>
      <c r="C68" s="29"/>
      <c r="D68" s="5"/>
      <c r="E68" s="21"/>
      <c r="F68" s="22" t="s">
        <v>73</v>
      </c>
      <c r="G68" s="5"/>
      <c r="H68" s="5"/>
      <c r="I68" s="5"/>
    </row>
    <row r="69" spans="1:9" s="19" customFormat="1" ht="22.5" customHeight="1" x14ac:dyDescent="0.25">
      <c r="A69" s="20" t="s">
        <v>81</v>
      </c>
      <c r="B69" s="29"/>
      <c r="C69" s="29"/>
      <c r="D69" s="5"/>
      <c r="E69" s="21"/>
      <c r="F69" s="22">
        <f>F70+F71+F72</f>
        <v>-22773.230000000003</v>
      </c>
      <c r="G69" s="22"/>
      <c r="H69" s="22"/>
      <c r="I69" s="5"/>
    </row>
    <row r="70" spans="1:9" s="19" customFormat="1" ht="22.5" customHeight="1" x14ac:dyDescent="0.25">
      <c r="A70" s="109" t="s">
        <v>82</v>
      </c>
      <c r="B70" s="109"/>
      <c r="C70" s="110"/>
      <c r="D70" s="110"/>
      <c r="E70" s="21"/>
      <c r="F70" s="35">
        <f>-18897.4</f>
        <v>-18897.400000000001</v>
      </c>
      <c r="G70" s="25"/>
      <c r="H70" s="35"/>
      <c r="I70" s="35"/>
    </row>
    <row r="71" spans="1:9" s="19" customFormat="1" ht="18" customHeight="1" x14ac:dyDescent="0.25">
      <c r="A71" s="34" t="s">
        <v>83</v>
      </c>
      <c r="B71" s="30"/>
      <c r="C71" s="30"/>
      <c r="D71" s="31"/>
      <c r="E71" s="21"/>
      <c r="F71" s="35">
        <f>-3875.83</f>
        <v>-3875.83</v>
      </c>
      <c r="G71" s="25"/>
      <c r="H71" s="25"/>
      <c r="I71" s="35"/>
    </row>
    <row r="72" spans="1:9" s="19" customFormat="1" ht="19.5" customHeight="1" x14ac:dyDescent="0.25">
      <c r="A72" s="34" t="s">
        <v>84</v>
      </c>
      <c r="B72" s="32"/>
      <c r="C72" s="32"/>
      <c r="D72" s="33"/>
      <c r="E72" s="23"/>
      <c r="F72" s="37">
        <v>0</v>
      </c>
      <c r="G72" s="46"/>
      <c r="H72" s="46"/>
      <c r="I72" s="35"/>
    </row>
    <row r="73" spans="1:9" s="19" customFormat="1" ht="50.25" customHeight="1" x14ac:dyDescent="0.25">
      <c r="A73" s="36" t="s">
        <v>112</v>
      </c>
      <c r="B73" s="32"/>
      <c r="C73" s="32"/>
      <c r="D73" s="33"/>
      <c r="E73" s="23"/>
      <c r="F73" s="23">
        <f>SUM(F74:F76)</f>
        <v>-15168.57</v>
      </c>
      <c r="G73" s="23"/>
      <c r="H73" s="46"/>
      <c r="I73" s="35"/>
    </row>
    <row r="74" spans="1:9" s="19" customFormat="1" ht="31.5" customHeight="1" x14ac:dyDescent="0.25">
      <c r="A74" s="104" t="s">
        <v>87</v>
      </c>
      <c r="B74" s="104"/>
      <c r="C74" s="104"/>
      <c r="D74" s="104"/>
      <c r="E74" s="104"/>
      <c r="F74" s="35">
        <f>-4084.11</f>
        <v>-4084.11</v>
      </c>
      <c r="G74" s="35"/>
      <c r="H74" s="46"/>
      <c r="I74" s="35"/>
    </row>
    <row r="75" spans="1:9" s="19" customFormat="1" ht="36" customHeight="1" x14ac:dyDescent="0.25">
      <c r="A75" s="104" t="s">
        <v>85</v>
      </c>
      <c r="B75" s="104"/>
      <c r="C75" s="104"/>
      <c r="D75" s="104"/>
      <c r="E75" s="104"/>
      <c r="F75" s="37">
        <f>-8535.88</f>
        <v>-8535.8799999999992</v>
      </c>
      <c r="G75" s="37"/>
      <c r="H75" s="46"/>
      <c r="I75" s="35"/>
    </row>
    <row r="76" spans="1:9" s="19" customFormat="1" ht="33" customHeight="1" x14ac:dyDescent="0.25">
      <c r="A76" s="105" t="s">
        <v>86</v>
      </c>
      <c r="B76" s="105"/>
      <c r="C76" s="105"/>
      <c r="D76" s="105"/>
      <c r="E76" s="105"/>
      <c r="F76" s="35">
        <f>-2548.58</f>
        <v>-2548.58</v>
      </c>
      <c r="G76" s="35"/>
      <c r="H76" s="46"/>
      <c r="I76" s="46"/>
    </row>
    <row r="77" spans="1:9" s="19" customFormat="1" ht="25.5" customHeight="1" x14ac:dyDescent="0.25">
      <c r="A77" s="106" t="s">
        <v>119</v>
      </c>
      <c r="B77" s="106"/>
      <c r="C77" s="106"/>
      <c r="D77" s="106"/>
      <c r="E77" s="106"/>
      <c r="F77" s="23">
        <v>1.6</v>
      </c>
      <c r="G77" s="35"/>
      <c r="H77" s="46"/>
      <c r="I77" s="46"/>
    </row>
    <row r="78" spans="1:9" s="19" customFormat="1" ht="27" customHeight="1" x14ac:dyDescent="0.25">
      <c r="A78" s="103" t="s">
        <v>74</v>
      </c>
      <c r="B78" s="103"/>
      <c r="C78" s="103"/>
      <c r="D78" s="103"/>
      <c r="E78" s="103"/>
      <c r="F78" s="23">
        <f>F69+F73+F77</f>
        <v>-37940.200000000004</v>
      </c>
      <c r="G78" s="23"/>
      <c r="H78" s="46"/>
      <c r="I78" s="46"/>
    </row>
    <row r="79" spans="1:9" s="19" customFormat="1" ht="33" customHeight="1" x14ac:dyDescent="0.25">
      <c r="A79" s="54"/>
      <c r="B79" s="54"/>
      <c r="C79" s="54"/>
      <c r="D79" s="54"/>
      <c r="E79" s="54"/>
      <c r="F79" s="23"/>
      <c r="G79" s="35"/>
      <c r="H79" s="46"/>
      <c r="I79" s="46"/>
    </row>
  </sheetData>
  <mergeCells count="17">
    <mergeCell ref="A3:I3"/>
    <mergeCell ref="B6:C6"/>
    <mergeCell ref="A74:E74"/>
    <mergeCell ref="A70:D70"/>
    <mergeCell ref="G41:G42"/>
    <mergeCell ref="H41:H42"/>
    <mergeCell ref="I41:I42"/>
    <mergeCell ref="A41:A42"/>
    <mergeCell ref="B41:B42"/>
    <mergeCell ref="C41:C42"/>
    <mergeCell ref="D41:D42"/>
    <mergeCell ref="E41:E42"/>
    <mergeCell ref="F41:F42"/>
    <mergeCell ref="A78:E78"/>
    <mergeCell ref="A75:E75"/>
    <mergeCell ref="A76:E76"/>
    <mergeCell ref="A77:E77"/>
  </mergeCells>
  <pageMargins left="0.78740157480314965" right="0.39370078740157483" top="0.78740157480314965" bottom="0.70866141732283472" header="0.31496062992125984" footer="0.31496062992125984"/>
  <pageSetup paperSize="9" scale="55" firstPageNumber="502" fitToHeight="0" orientation="landscape" useFirstPageNumber="1" r:id="rId1"/>
  <headerFooter scaleWithDoc="0">
    <oddFooter>&amp;R&amp;P</oddFooter>
  </headerFooter>
  <rowBreaks count="1" manualBreakCount="1">
    <brk id="64" max="8" man="1"/>
  </rowBreaks>
  <ignoredErrors>
    <ignoredError sqref="B21:C21 B8:C15 B16:C16 B47:C47 B48:C49 B50:C50 C51:C56 E21:F21" numberStoredAsText="1"/>
    <ignoredError sqref="F73" formulaRange="1"/>
    <ignoredError sqref="E35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2021-12-13T04:22:00Z</cp:lastPrinted>
  <dcterms:created xsi:type="dcterms:W3CDTF">2018-01-15T10:26:14Z</dcterms:created>
  <dcterms:modified xsi:type="dcterms:W3CDTF">2021-12-13T04:31:56Z</dcterms:modified>
</cp:coreProperties>
</file>