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dullinaSC\Desktop\Уточнение Дума  май 2022г\"/>
    </mc:Choice>
  </mc:AlternateContent>
  <xr:revisionPtr revIDLastSave="0" documentId="13_ncr:1_{9083B5D0-D2A3-4F8E-9880-3032E1E35C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" sheetId="3" r:id="rId1"/>
  </sheets>
  <definedNames>
    <definedName name="_xlnm.Print_Titles" localSheetId="0">'6'!$7:$7</definedName>
    <definedName name="_xlnm.Print_Area" localSheetId="0">'6'!$A$1:$G$89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9" i="3" l="1"/>
  <c r="F53" i="3"/>
  <c r="F63" i="3"/>
  <c r="F55" i="3"/>
  <c r="D51" i="3"/>
  <c r="D24" i="3"/>
  <c r="F85" i="3"/>
  <c r="F84" i="3"/>
  <c r="F83" i="3"/>
  <c r="F88" i="3"/>
  <c r="F89" i="3"/>
  <c r="F57" i="3"/>
  <c r="E53" i="3"/>
  <c r="D36" i="3"/>
  <c r="D35" i="3" s="1"/>
  <c r="D34" i="3" s="1"/>
  <c r="D29" i="3"/>
  <c r="D21" i="3"/>
  <c r="F82" i="3" l="1"/>
  <c r="E87" i="3"/>
  <c r="D20" i="3"/>
  <c r="D19" i="3" s="1"/>
  <c r="E89" i="3"/>
  <c r="E88" i="3"/>
  <c r="D85" i="3" l="1"/>
  <c r="D84" i="3"/>
  <c r="D83" i="3"/>
  <c r="F78" i="3"/>
  <c r="F77" i="3" s="1"/>
  <c r="E79" i="3"/>
  <c r="E74" i="3"/>
  <c r="F62" i="3"/>
  <c r="E62" i="3" s="1"/>
  <c r="E63" i="3"/>
  <c r="E60" i="3"/>
  <c r="F59" i="3"/>
  <c r="E59" i="3" s="1"/>
  <c r="E58" i="3"/>
  <c r="E55" i="3"/>
  <c r="F54" i="3"/>
  <c r="E54" i="3" s="1"/>
  <c r="F52" i="3"/>
  <c r="E48" i="3"/>
  <c r="F47" i="3"/>
  <c r="E47" i="3" s="1"/>
  <c r="E43" i="3"/>
  <c r="F42" i="3"/>
  <c r="E42" i="3" s="1"/>
  <c r="E38" i="3"/>
  <c r="F37" i="3"/>
  <c r="E37" i="3" s="1"/>
  <c r="E32" i="3"/>
  <c r="F31" i="3"/>
  <c r="E31" i="3" s="1"/>
  <c r="E28" i="3"/>
  <c r="F27" i="3"/>
  <c r="E27" i="3" s="1"/>
  <c r="E26" i="3"/>
  <c r="F25" i="3"/>
  <c r="E23" i="3"/>
  <c r="F22" i="3"/>
  <c r="F21" i="3" s="1"/>
  <c r="E21" i="3" s="1"/>
  <c r="F17" i="3"/>
  <c r="F16" i="3" s="1"/>
  <c r="F15" i="3" s="1"/>
  <c r="F14" i="3" s="1"/>
  <c r="E18" i="3"/>
  <c r="D17" i="3"/>
  <c r="D16" i="3" s="1"/>
  <c r="D15" i="3" s="1"/>
  <c r="D14" i="3" s="1"/>
  <c r="D11" i="3"/>
  <c r="E13" i="3"/>
  <c r="E52" i="3" l="1"/>
  <c r="F51" i="3"/>
  <c r="D82" i="3"/>
  <c r="F30" i="3"/>
  <c r="E30" i="3" s="1"/>
  <c r="E25" i="3"/>
  <c r="F24" i="3"/>
  <c r="E24" i="3" s="1"/>
  <c r="F61" i="3"/>
  <c r="E61" i="3" s="1"/>
  <c r="F76" i="3"/>
  <c r="E77" i="3"/>
  <c r="E78" i="3"/>
  <c r="E14" i="3"/>
  <c r="E17" i="3"/>
  <c r="E16" i="3"/>
  <c r="E15" i="3"/>
  <c r="E22" i="3"/>
  <c r="E51" i="3" l="1"/>
  <c r="F20" i="3"/>
  <c r="E20" i="3" s="1"/>
  <c r="F75" i="3"/>
  <c r="E76" i="3"/>
  <c r="E75" i="3" l="1"/>
  <c r="D10" i="3" l="1"/>
  <c r="D9" i="3" s="1"/>
  <c r="D8" i="3"/>
  <c r="F29" i="3"/>
  <c r="F36" i="3"/>
  <c r="F35" i="3" s="1"/>
  <c r="F41" i="3"/>
  <c r="F40" i="3" s="1"/>
  <c r="D41" i="3"/>
  <c r="D40" i="3" s="1"/>
  <c r="D39" i="3" s="1"/>
  <c r="F46" i="3"/>
  <c r="F45" i="3" s="1"/>
  <c r="D46" i="3"/>
  <c r="D45" i="3" s="1"/>
  <c r="D44" i="3" s="1"/>
  <c r="F12" i="3"/>
  <c r="E12" i="3" s="1"/>
  <c r="E11" i="3" s="1"/>
  <c r="E46" i="3"/>
  <c r="E41" i="3"/>
  <c r="E86" i="3"/>
  <c r="E84" i="3"/>
  <c r="E83" i="3"/>
  <c r="F11" i="3" l="1"/>
  <c r="F10" i="3" s="1"/>
  <c r="F9" i="3" s="1"/>
  <c r="E36" i="3"/>
  <c r="E40" i="3"/>
  <c r="E45" i="3"/>
  <c r="E35" i="3"/>
  <c r="E29" i="3"/>
  <c r="F19" i="3"/>
  <c r="E19" i="3" s="1"/>
  <c r="F34" i="3"/>
  <c r="F39" i="3"/>
  <c r="E39" i="3" s="1"/>
  <c r="F44" i="3"/>
  <c r="E44" i="3" s="1"/>
  <c r="F73" i="3"/>
  <c r="D72" i="3"/>
  <c r="D71" i="3" s="1"/>
  <c r="D70" i="3" s="1"/>
  <c r="E10" i="3" l="1"/>
  <c r="E9" i="3"/>
  <c r="F8" i="3"/>
  <c r="E8" i="3" s="1"/>
  <c r="F72" i="3"/>
  <c r="E73" i="3"/>
  <c r="E34" i="3"/>
  <c r="F71" i="3" l="1"/>
  <c r="E72" i="3"/>
  <c r="E85" i="3"/>
  <c r="E82" i="3" s="1"/>
  <c r="D56" i="3"/>
  <c r="D33" i="3" l="1"/>
  <c r="D50" i="3"/>
  <c r="D49" i="3" s="1"/>
  <c r="E57" i="3"/>
  <c r="F56" i="3"/>
  <c r="F50" i="3" s="1"/>
  <c r="E71" i="3"/>
  <c r="F70" i="3"/>
  <c r="E70" i="3" s="1"/>
  <c r="E56" i="3" l="1"/>
  <c r="F49" i="3"/>
  <c r="E50" i="3"/>
  <c r="D67" i="3"/>
  <c r="D66" i="3" s="1"/>
  <c r="E49" i="3" l="1"/>
  <c r="F33" i="3"/>
  <c r="D65" i="3"/>
  <c r="D64" i="3" l="1"/>
  <c r="D80" i="3" s="1"/>
  <c r="E68" i="3"/>
  <c r="E67" i="3" s="1"/>
  <c r="F68" i="3"/>
  <c r="F67" i="3" s="1"/>
  <c r="F66" i="3" s="1"/>
  <c r="E66" i="3" l="1"/>
  <c r="E33" i="3" l="1"/>
  <c r="F65" i="3"/>
  <c r="E65" i="3" l="1"/>
  <c r="F64" i="3"/>
  <c r="F80" i="3" s="1"/>
  <c r="E80" i="3" l="1"/>
  <c r="E64" i="3"/>
</calcChain>
</file>

<file path=xl/sharedStrings.xml><?xml version="1.0" encoding="utf-8"?>
<sst xmlns="http://schemas.openxmlformats.org/spreadsheetml/2006/main" count="203" uniqueCount="116">
  <si>
    <t>ИТОГО: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</si>
  <si>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</si>
  <si>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</si>
  <si>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ВР</t>
  </si>
  <si>
    <t>ЦСР</t>
  </si>
  <si>
    <t>Наименование</t>
  </si>
  <si>
    <t>Сумма уточнений</t>
  </si>
  <si>
    <t>Примечание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</si>
  <si>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</si>
  <si>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</si>
  <si>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 на реализацию мероприятий по укреплению материально-технической базы</t>
  </si>
  <si>
    <t>Расходы на проведение капитального ремонта зданий и сооружений</t>
  </si>
  <si>
    <t>Примечание:</t>
  </si>
  <si>
    <t xml:space="preserve">5200000000
</t>
  </si>
  <si>
    <r>
      <t xml:space="preserve">Уточненные ассигнования </t>
    </r>
    <r>
      <rPr>
        <b/>
        <sz val="11"/>
        <color theme="1"/>
        <rFont val="Times New Roman"/>
        <family val="1"/>
        <charset val="204"/>
      </rPr>
      <t xml:space="preserve">на 2022 </t>
    </r>
    <r>
      <rPr>
        <b/>
        <sz val="11"/>
        <rFont val="Times New Roman"/>
        <family val="1"/>
        <charset val="204"/>
      </rPr>
      <t xml:space="preserve">год </t>
    </r>
  </si>
  <si>
    <t xml:space="preserve">Распределение прочих безвозмездных поступлений  города Радужный на 2022 год </t>
  </si>
  <si>
    <t>тыс.рублей</t>
  </si>
  <si>
    <t>Муниципальная программа "Развитие культуры,спорта и молодежной политики в городе Радужный"</t>
  </si>
  <si>
    <t xml:space="preserve">Основное мероприятие "Принятие мер по обеспечению комплексной безопасности и комфортных условий в учреждениях, подведомственных управлению культуры, спорта и молодежной политики"        
</t>
  </si>
  <si>
    <t>Муниципальная программа "Формирование современной городской среды в городе Радужный"</t>
  </si>
  <si>
    <t>Подпрограмма "Благоустройство дворовых территорий многоквартирных домов города Радужный"</t>
  </si>
  <si>
    <t>7510000000</t>
  </si>
  <si>
    <t>Основное мероприятие "Благоустройство дворовых территорий"</t>
  </si>
  <si>
    <t>7510100000</t>
  </si>
  <si>
    <t>Реализация мероприятий</t>
  </si>
  <si>
    <t>7510199990</t>
  </si>
  <si>
    <t>Подпрограмма "Благоустройство общественных территорий города Радужный"</t>
  </si>
  <si>
    <t>7520000000</t>
  </si>
  <si>
    <t>Основное мероприятие  "Благоустройство общественных территорий"</t>
  </si>
  <si>
    <t>7520100000</t>
  </si>
  <si>
    <t>7520199990</t>
  </si>
  <si>
    <t>ООО "РН-Юганскнефтегаз" договор от 04.12.2019 №214219/2560Д (остатки 2019 г.)</t>
  </si>
  <si>
    <t>ПАО "Варьеганнефтьгаз" договор от 24.12.2020  №7370220/0835Д</t>
  </si>
  <si>
    <t xml:space="preserve">АО "Нижневартовское нефтегазодобывающее предприятие" по  договору № 7370220/0835Д от 24.12.2020г.   </t>
  </si>
  <si>
    <t>ОАО "Варьеганнефть" соглашение от 23.04.2019 №01/02-06-06 (дополнительное соглашение № 1 от 30.12.2019)</t>
  </si>
  <si>
    <t>ПАО НК "РуссНефть" соглашение от 18.6.2021 №33960-50/21-87/НФ</t>
  </si>
  <si>
    <t>Остатки средств за счет безвозмездных поступлений на едином счете на 01.01.2022 года, в т.ч.:</t>
  </si>
  <si>
    <t>Подпрограмма "Обеспечение комплексной безопасности и комфортных условий в учреждениях, подведомственных управлению культуры, спорта и молодежной политики администрации города Радужный"</t>
  </si>
  <si>
    <t>Утвержденные ассигнования на 2022 год (решение Думы от 31.03.2022 №157)</t>
  </si>
  <si>
    <t>Муниципальная программа "Развитие образования в городе Радужный"</t>
  </si>
  <si>
    <t>Подпрограмма "Успех каждого ребенка"</t>
  </si>
  <si>
    <t>Основное мероприятие " Обеспечение реализации основных дополнительных общеобразовательных программ организациями дополнительного образования"</t>
  </si>
  <si>
    <t>Субсидии на финансовое обеспечение выполнения муниципального задания учреждениями дополнительного образования</t>
  </si>
  <si>
    <t>5100000000</t>
  </si>
  <si>
    <t>5120000000</t>
  </si>
  <si>
    <t>5120100000</t>
  </si>
  <si>
    <t>5120100590</t>
  </si>
  <si>
    <t>600</t>
  </si>
  <si>
    <t>620</t>
  </si>
  <si>
    <t>Подпрограмма "Социальная активность и патриотическое воспитание детей и подростков"</t>
  </si>
  <si>
    <t>5130000000</t>
  </si>
  <si>
    <t>Основное мероприятие "Развитие системы воспитания, реализация и участие в мероприятиях в рамках регионального проекта "Патриотическое воспитание граждан Российской Федерации (Ханты-Мансийский автономный округ - Югра"</t>
  </si>
  <si>
    <t>5130200000</t>
  </si>
  <si>
    <t>Расходы на проведение мероприятий в области образования</t>
  </si>
  <si>
    <t>5130220610</t>
  </si>
  <si>
    <t>Субсидии бюджетным учреждениям</t>
  </si>
  <si>
    <t>610</t>
  </si>
  <si>
    <t>Подпрограмма "Обеспечение комплексной безопасности и комфортных условий в организациях, подведомственных управлению образования"</t>
  </si>
  <si>
    <t>5140000000</t>
  </si>
  <si>
    <t>Основное мероприятие "Принятие мер по обеспечению комплексной безопасности и комфортных условий в организациях, подведомственных управлению образования"</t>
  </si>
  <si>
    <t>5140100000</t>
  </si>
  <si>
    <t>5140120810</t>
  </si>
  <si>
    <t>200</t>
  </si>
  <si>
    <t>240</t>
  </si>
  <si>
    <t>Расходы на проведение текущего ремонта зданий и учреждений</t>
  </si>
  <si>
    <t>5140120850</t>
  </si>
  <si>
    <t>Основное мероприятие "Укрепление материально-технической базы в организациях, подведомственных управлению образования"</t>
  </si>
  <si>
    <t>5140220710</t>
  </si>
  <si>
    <t>5140200000</t>
  </si>
  <si>
    <t>Подпрограмма "Поддержка творческих инициатив, способствующих самореализации населения"</t>
  </si>
  <si>
    <t>5220000000</t>
  </si>
  <si>
    <t>Основное мероприятие "Стимулирование культурного разнообразия в городе Радужный"</t>
  </si>
  <si>
    <t>5220300000</t>
  </si>
  <si>
    <t>Расходы на проведение мероприятий в области культуры</t>
  </si>
  <si>
    <t>5220320630</t>
  </si>
  <si>
    <t>Подпрограмма "Реализация программ спортивной подготовки в учреждениях спортивной направленности"</t>
  </si>
  <si>
    <t>5240000000</t>
  </si>
  <si>
    <t>Основное мероприятие "Создание условий для удовлетворения потребности населения города в оказании услуг по программам спортивной подготовки"</t>
  </si>
  <si>
    <t>5240100000</t>
  </si>
  <si>
    <t>Расходы на проведение мероприятий в области физической культуры и спорта</t>
  </si>
  <si>
    <t>5240120640</t>
  </si>
  <si>
    <t>Подпрограмма "Реализация молодежной политики в городе Радужный"</t>
  </si>
  <si>
    <t>5250000000</t>
  </si>
  <si>
    <t>Основное мероприятие "Организация и проведение мероприятий в сфере молодежной политики"</t>
  </si>
  <si>
    <t>5250100000</t>
  </si>
  <si>
    <t>Расходы на проведение мероприятий в области молодежной политики</t>
  </si>
  <si>
    <t>5250120620</t>
  </si>
  <si>
    <t>5270120710</t>
  </si>
  <si>
    <t>5270120810</t>
  </si>
  <si>
    <t>5270120850</t>
  </si>
  <si>
    <t>Подпрограмма "Обеспечение благоустройства территории города Радужный"</t>
  </si>
  <si>
    <t>7530000000</t>
  </si>
  <si>
    <t>Основное мероприятие "Организация содержания и благоустройства территории города Радужный"</t>
  </si>
  <si>
    <t>7530200000</t>
  </si>
  <si>
    <t>7530299990</t>
  </si>
  <si>
    <t xml:space="preserve">ПАО "ННК-Варьеганнефтегаз" по договору от 01.03.2022  №7380222/0066Д   </t>
  </si>
  <si>
    <t xml:space="preserve"> </t>
  </si>
  <si>
    <t xml:space="preserve">АО "ННК-ННП" по договору  от 02.03.2022  №7370222/0067Д  </t>
  </si>
  <si>
    <t>По договору пожертвования   ПАО "ННК-Варьеганнефтегаз" от 01.03.2022 №7380222/0066Д  на  организацию и проведение городских мероприятий по военно-прикладным и техническим видам спорта (показательные выступления, военно-спортивные игры, тактическая подготовка, соревнования по пулевой стрельбе и пейнтболу и т.д.) МБОУ СОШ № 3.</t>
  </si>
  <si>
    <t>По договору пожертования АО "ННК-ННП" от 02.03.2022 №73702222/0067 на проведение мероприятий в области молодежной политики ( АУ "ГМЦ "Вектор М").</t>
  </si>
  <si>
    <t>По договору пожертвования  ПАО "ННК-Варьеганнефтегаз" от 01.03.2022 №7380222/0066Д на  текущий ремонт образовательных учреждений.</t>
  </si>
  <si>
    <t>По договору пожертвования   ПАО "ННК-Варьеганнефтегаз" от 01.03.2022 №7380222/0066Д  на  проведение   мероприятий с педагогами и учащимися, организационные мероприятия МАУ ДО  "Компьютерная школа".</t>
  </si>
  <si>
    <t>По договору пожертвования  ПАО "ННК-Варьеганнефтегаз" от 01.03.2022 №7380222/0066Д на  приобретение и установку турникетов в образовательных учреждениях.</t>
  </si>
  <si>
    <t xml:space="preserve">                                                                                     Приложение № 6</t>
  </si>
  <si>
    <t xml:space="preserve">                                                                                     к пояснительной записке по расходам</t>
  </si>
  <si>
    <t>1. За счет остатков на 01.01.2022 по договору пожертвования АО "ННП" от 24.12.2020 № 7370220/0835Д на проведение массовых мероприятий  в сумме 817,97 тыс.рублей (АУК "ДК" Нефтяник").                                                                                                                                                                                2.По договору пожертования АО "ННК-ННП" от 02.03.2022 №73702222/0067  на проведение массовых мероприятий   в сумме 2 200,00 тыс.рублей (АУК "ДК" Нефтяник").</t>
  </si>
  <si>
    <t>За счет остатков на 01.01.2022 по договору пожертвования АО "ННП" от 24.12.2020 № 7370220/0835Д на проведение мероприятий в области физической культуры и спорта.</t>
  </si>
  <si>
    <t>За счет остатка на 01.01.2022 по договору пожертвования ООО "РН-Юганскнефтегаз"  04.12.2019 № 2142019/2560Д на разработку  проектно-сметной документации на капитальный ремонт балконов на 2 и 3 этажах "Спортивный зал ПЛ-67".</t>
  </si>
  <si>
    <t xml:space="preserve">За счет остатка на 01.01.2022  по договору пожертвования АО "ННП" от 24.12.2020 №7370220/0835Д на текущий ремонт кабинета № 2 в МАУ ДО «ДХШ». </t>
  </si>
  <si>
    <t>Уменьшение бюджетных ассигнований, запланированных за счет остатка на 01.01.2022  по договору пожертвования АО "ННП" от 24.12.2020 №7370220/0835Д на разработку проекта благоустройства территории (2 мкр.,район жилых домов №№3,5,6,23), в связи с экономией бюджетных ассигнований по проведенным конкурентным процедурам закупок.</t>
  </si>
  <si>
    <t>Уменьшение бюджетных ассигнований, запланированных за счет остатка на 01.01.2022 по договору пожертвования ООО "РН-Юганскнефтегаз" 04.12.2019 № 2142019/2560Д  на укрепление материально-технической базы АУ "Дворец спорта". Экономия бюджетных ассигнований в соответствии с заключенными договорами.</t>
  </si>
  <si>
    <t>1.Уменьшение бюджетных ассигнований, запланированных за счет остатка на 01.01.2022по договору пожертвования ООО "РН-Юганскнефтегаз" 04.12.2019 № 2142019/2560Д на разработку проектных работ по капитальному ремонту кровли зданий МАУ СШОР "Юность" - 557,42 тыс. рублей. В связи с отсутствием заявителей, аукцион на выполнение работ не состоялся.                                                                                                                  2.Увеличение бюджетных асситгнований, запланированных за счет остатка на 01.01.2022 по договору пожертвования АО "ННП" от 24.12.2020 №7370220/0835Д на разработку проектно-сметной документации капитального ремонта МАУ ДО "Детская школа искусств" в сумме 564,83 тыс. рублей.</t>
  </si>
  <si>
    <t xml:space="preserve">1.За счет остатка на 01.01.2022 по договору пожертвования ООО "РН-Юганскнефтегаз" 04.12.2019 № 2142019/2560Д,  АО "ННП" от 24.12.2020 №7370220/0835Д, АО "ННК-ННП" от 02.03.2022 №73702222/0067 на  приобретение искусственного покрытия для городского стадиона в сумме 18 599,80 тыс.рублей.                                                                                                                                                                                                                                                                                                                                                                                                                                                        2.За счет остатка на 01.01.2022 по договору пожертвования АО "ННП" от 24.12.2020 №7370220/0835Д на приобретение футбольного табло для городского стадиона в сумме 522,00 тыс.рублей; на установку спортивного комплекса по адресу ХМАО-Югра, город Радужный, 6 мкр., район жилых домов №№4,5,6 в сумме 50,69 тыс.рублей.                                                                                                                                                        </t>
  </si>
  <si>
    <t>По договору пожертвования   ПАО "ННК-Варьеганнефтегаз" от 01.03.2022 №7380222/0066Д на разработку проектно- сметной документации по капитальному ремонту здания МБОУ СОШ №6 в сумме  4 260,00 тыс. рублей.                                                                                                                                                                                                   По договору пожертования АО "ННК-ННП" от 02.03.2022 №73702222/0067 на разработку проектно- сметной документации по капитальному ремонту здания МБОУ СОШ №2,6 в сумме  5 430,00 тыс. рублей.</t>
  </si>
  <si>
    <t xml:space="preserve">1. За счет остатка на 01.01.2022 по договору пожертвования АО "ННП" от 24.12.2020 №7370220/0835Д,  по договору пожертования АО "ННК-ННП" от 02.03.2022 №73702222/0067 на  благоустройство территорий по адресу: ХМАО-Югра, город Радужный, 7 мкр., участок проезда №1 в районе жилых домов №№ 6,8,10,3 в сумме 20 896,18 тыс.рублей;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За счет остатка на 01.01.2022 по договору пожертвования АО "ННП" от 24.12.2020 №7370220/0835Д на устройство наружного освещения тротуаров, расположенных по адресу:ХМАО-Югра, город Радужный,7 мкр., территория между строениями №№31,32, жилыми домами №№3,8 и МБОУ СОШ №5 в сумме 850,92 тыс. рублей.                                                                                            </t>
  </si>
  <si>
    <t xml:space="preserve">1.На  разработку проекта благоустройства по объекту "Аллея Славы" в бюджете города предусмотрены средства в сумме 3 353,90 тыс. рублей. По результатам проведенных конкурентных процедур закупок выявлена экономия в сумме 1 895,96 тыс. рублей. Уменьшение бюджетных ассигнований за счет остатков на 01.01.2022 по договорам пожертвования АО "ННП" от 24.12.2020 №7370220/0835Д( - 805,32 тыс.рублей),  ПАО "Варьеганнефтегаз" от 24.12.2020 №7380220/0768Д ( -1 090,64 тыс. рублей).                                                                                                            2. По договору пожертвования   ПАО "Варьеганнефтегаз" от 24.12.2020 №7380220/0768Д средства в сумме 1 090,64 тыс. рублей направлены на устройство наружного освещения тротуаров, расположенных по адресу:ХМАО-Югра, город Радужный,7 мкр., территория между строениями №№31,32, жилыми домами №№3,8 и МБОУ СОШ №5.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</si>
</sst>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;[Red]\-#,##0.00;0.00"/>
    <numFmt numFmtId="165" formatCode="000"/>
    <numFmt numFmtId="166" formatCode="0000000"/>
    <numFmt numFmtId="167" formatCode="00\.00\.00"/>
    <numFmt numFmtId="168" formatCode="#,##0.00\ _₽"/>
    <numFmt numFmtId="169" formatCode="000000"/>
    <numFmt numFmtId="170" formatCode="#,##0.00_ ;[Red]\-#,##0.00\ 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sz val="10"/>
      <name val="Arial"/>
      <charset val="204"/>
    </font>
    <font>
      <b/>
      <sz val="9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</cellStyleXfs>
  <cellXfs count="89">
    <xf numFmtId="0" fontId="0" fillId="0" borderId="0" xfId="0"/>
    <xf numFmtId="0" fontId="1" fillId="0" borderId="0" xfId="1"/>
    <xf numFmtId="0" fontId="2" fillId="0" borderId="0" xfId="2" applyFont="1" applyFill="1" applyProtection="1">
      <protection hidden="1"/>
    </xf>
    <xf numFmtId="0" fontId="2" fillId="0" borderId="0" xfId="2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center" vertical="center" wrapText="1"/>
      <protection hidden="1"/>
    </xf>
    <xf numFmtId="0" fontId="1" fillId="0" borderId="0" xfId="1" applyNumberFormat="1" applyFont="1" applyFill="1" applyAlignment="1" applyProtection="1">
      <alignment horizontal="left" vertical="center" wrapText="1"/>
      <protection hidden="1"/>
    </xf>
    <xf numFmtId="0" fontId="9" fillId="0" borderId="0" xfId="1" applyNumberFormat="1" applyFont="1" applyFill="1" applyAlignment="1" applyProtection="1">
      <protection hidden="1"/>
    </xf>
    <xf numFmtId="0" fontId="1" fillId="0" borderId="0" xfId="1" applyFont="1" applyFill="1" applyProtection="1"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4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6" fillId="0" borderId="1" xfId="4" applyNumberFormat="1" applyFont="1" applyFill="1" applyBorder="1" applyAlignment="1" applyProtection="1">
      <alignment horizontal="center" vertical="center" wrapText="1"/>
      <protection hidden="1"/>
    </xf>
    <xf numFmtId="170" fontId="1" fillId="0" borderId="0" xfId="1" applyNumberFormat="1"/>
    <xf numFmtId="0" fontId="4" fillId="0" borderId="0" xfId="1" applyFont="1"/>
    <xf numFmtId="0" fontId="4" fillId="0" borderId="0" xfId="1" applyFont="1" applyAlignment="1">
      <alignment horizontal="right"/>
    </xf>
    <xf numFmtId="2" fontId="4" fillId="0" borderId="0" xfId="1" applyNumberFormat="1" applyFont="1"/>
    <xf numFmtId="0" fontId="12" fillId="0" borderId="0" xfId="1" applyFont="1"/>
    <xf numFmtId="0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3" fillId="3" borderId="0" xfId="3" applyFont="1" applyFill="1" applyAlignment="1">
      <alignment horizontal="left"/>
    </xf>
    <xf numFmtId="0" fontId="1" fillId="3" borderId="0" xfId="1" applyFont="1" applyFill="1" applyAlignment="1">
      <alignment horizontal="left"/>
    </xf>
    <xf numFmtId="170" fontId="1" fillId="3" borderId="0" xfId="1" applyNumberFormat="1" applyFont="1" applyFill="1" applyAlignment="1">
      <alignment horizontal="left"/>
    </xf>
    <xf numFmtId="0" fontId="12" fillId="3" borderId="0" xfId="1" applyFont="1" applyFill="1" applyAlignment="1">
      <alignment horizontal="left"/>
    </xf>
    <xf numFmtId="0" fontId="1" fillId="3" borderId="0" xfId="1" applyFill="1" applyAlignment="1">
      <alignment horizontal="left"/>
    </xf>
    <xf numFmtId="0" fontId="1" fillId="0" borderId="0" xfId="1"/>
    <xf numFmtId="166" fontId="4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vertical="center" wrapText="1"/>
      <protection hidden="1"/>
    </xf>
    <xf numFmtId="164" fontId="6" fillId="0" borderId="1" xfId="2" applyNumberFormat="1" applyFont="1" applyFill="1" applyBorder="1" applyAlignment="1" applyProtection="1">
      <alignment horizontal="center" vertical="center"/>
      <protection hidden="1"/>
    </xf>
    <xf numFmtId="168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1" xfId="1" applyNumberFormat="1" applyFont="1" applyFill="1" applyBorder="1" applyAlignment="1" applyProtection="1">
      <alignment horizontal="center" vertical="center"/>
      <protection hidden="1"/>
    </xf>
    <xf numFmtId="166" fontId="13" fillId="0" borderId="1" xfId="2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" applyNumberFormat="1" applyFont="1" applyFill="1" applyAlignment="1" applyProtection="1">
      <alignment horizontal="center" vertical="center" wrapText="1"/>
      <protection hidden="1"/>
    </xf>
    <xf numFmtId="0" fontId="8" fillId="0" borderId="0" xfId="0" applyFont="1" applyFill="1" applyAlignment="1">
      <alignment wrapText="1"/>
    </xf>
    <xf numFmtId="0" fontId="4" fillId="3" borderId="0" xfId="2" applyFont="1" applyFill="1"/>
    <xf numFmtId="168" fontId="4" fillId="3" borderId="0" xfId="2" applyNumberFormat="1" applyFont="1" applyFill="1" applyAlignment="1">
      <alignment wrapText="1"/>
    </xf>
    <xf numFmtId="49" fontId="11" fillId="3" borderId="0" xfId="2" applyNumberFormat="1" applyFont="1" applyFill="1" applyAlignment="1">
      <alignment wrapText="1"/>
    </xf>
    <xf numFmtId="0" fontId="6" fillId="3" borderId="0" xfId="2" applyFont="1" applyFill="1" applyAlignment="1">
      <alignment wrapText="1"/>
    </xf>
    <xf numFmtId="168" fontId="6" fillId="3" borderId="0" xfId="2" applyNumberFormat="1" applyFont="1" applyFill="1" applyAlignment="1"/>
    <xf numFmtId="4" fontId="4" fillId="3" borderId="0" xfId="2" applyNumberFormat="1" applyFont="1" applyFill="1" applyAlignment="1"/>
    <xf numFmtId="0" fontId="4" fillId="3" borderId="0" xfId="1" applyFont="1" applyFill="1"/>
    <xf numFmtId="4" fontId="4" fillId="3" borderId="0" xfId="1" applyNumberFormat="1" applyFont="1" applyFill="1" applyAlignment="1"/>
    <xf numFmtId="167" fontId="6" fillId="0" borderId="1" xfId="1" applyNumberFormat="1" applyFont="1" applyFill="1" applyBorder="1" applyAlignment="1" applyProtection="1">
      <alignment vertical="center" wrapText="1"/>
      <protection hidden="1"/>
    </xf>
    <xf numFmtId="0" fontId="6" fillId="3" borderId="1" xfId="4" applyNumberFormat="1" applyFont="1" applyFill="1" applyBorder="1" applyAlignment="1" applyProtection="1">
      <alignment horizontal="left" vertical="center" wrapText="1"/>
      <protection hidden="1"/>
    </xf>
    <xf numFmtId="167" fontId="15" fillId="2" borderId="1" xfId="13" applyNumberFormat="1" applyFont="1" applyFill="1" applyBorder="1" applyAlignment="1" applyProtection="1">
      <alignment vertical="center" wrapText="1"/>
      <protection hidden="1"/>
    </xf>
    <xf numFmtId="168" fontId="6" fillId="3" borderId="0" xfId="2" applyNumberFormat="1" applyFont="1" applyFill="1" applyAlignment="1">
      <alignment wrapText="1"/>
    </xf>
    <xf numFmtId="0" fontId="2" fillId="3" borderId="0" xfId="1" applyFont="1" applyFill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3" borderId="1" xfId="4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1" applyNumberFormat="1" applyFont="1" applyFill="1" applyBorder="1" applyAlignment="1" applyProtection="1">
      <alignment horizontal="left" vertical="center" wrapText="1"/>
      <protection hidden="1"/>
    </xf>
    <xf numFmtId="0" fontId="4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3" fillId="0" borderId="1" xfId="1" applyNumberFormat="1" applyFont="1" applyFill="1" applyBorder="1" applyAlignment="1" applyProtection="1">
      <alignment horizontal="left" vertical="center" wrapText="1"/>
      <protection hidden="1"/>
    </xf>
    <xf numFmtId="169" fontId="4" fillId="3" borderId="1" xfId="2" applyNumberFormat="1" applyFont="1" applyFill="1" applyBorder="1" applyAlignment="1">
      <alignment horizontal="left" vertical="top" wrapText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164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4" fillId="3" borderId="1" xfId="1" applyNumberFormat="1" applyFont="1" applyFill="1" applyBorder="1" applyAlignment="1" applyProtection="1">
      <alignment horizontal="center"/>
      <protection hidden="1"/>
    </xf>
    <xf numFmtId="0" fontId="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2" fillId="0" borderId="0" xfId="1" applyFont="1" applyFill="1" applyAlignment="1" applyProtection="1">
      <alignment horizontal="center"/>
      <protection hidden="1"/>
    </xf>
    <xf numFmtId="165" fontId="4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2" fontId="1" fillId="0" borderId="0" xfId="1" applyNumberFormat="1"/>
    <xf numFmtId="166" fontId="4" fillId="3" borderId="1" xfId="2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168" fontId="4" fillId="3" borderId="1" xfId="4" applyNumberFormat="1" applyFont="1" applyFill="1" applyBorder="1" applyAlignment="1" applyProtection="1">
      <alignment horizontal="center" vertical="center" wrapText="1"/>
      <protection hidden="1"/>
    </xf>
    <xf numFmtId="0" fontId="13" fillId="3" borderId="1" xfId="1" applyNumberFormat="1" applyFont="1" applyFill="1" applyBorder="1" applyAlignment="1" applyProtection="1">
      <alignment horizontal="left" vertical="center" wrapText="1"/>
      <protection hidden="1"/>
    </xf>
    <xf numFmtId="166" fontId="13" fillId="3" borderId="1" xfId="2" applyNumberFormat="1" applyFont="1" applyFill="1" applyBorder="1" applyAlignment="1" applyProtection="1">
      <alignment horizontal="center" vertical="center" wrapText="1"/>
      <protection hidden="1"/>
    </xf>
    <xf numFmtId="0" fontId="13" fillId="3" borderId="1" xfId="1" applyNumberFormat="1" applyFont="1" applyFill="1" applyBorder="1" applyAlignment="1" applyProtection="1">
      <alignment horizontal="center" vertical="center" wrapText="1"/>
      <protection hidden="1"/>
    </xf>
    <xf numFmtId="168" fontId="13" fillId="3" borderId="1" xfId="4" applyNumberFormat="1" applyFont="1" applyFill="1" applyBorder="1" applyAlignment="1" applyProtection="1">
      <alignment horizontal="center" vertical="center" wrapText="1"/>
      <protection hidden="1"/>
    </xf>
    <xf numFmtId="167" fontId="6" fillId="3" borderId="1" xfId="1" applyNumberFormat="1" applyFont="1" applyFill="1" applyBorder="1" applyAlignment="1" applyProtection="1">
      <alignment vertical="center" wrapText="1"/>
      <protection hidden="1"/>
    </xf>
    <xf numFmtId="166" fontId="6" fillId="3" borderId="1" xfId="2" applyNumberFormat="1" applyFont="1" applyFill="1" applyBorder="1" applyAlignment="1" applyProtection="1">
      <alignment horizontal="center" vertical="center" wrapText="1"/>
      <protection hidden="1"/>
    </xf>
    <xf numFmtId="165" fontId="6" fillId="3" borderId="1" xfId="1" applyNumberFormat="1" applyFont="1" applyFill="1" applyBorder="1" applyAlignment="1" applyProtection="1">
      <alignment horizontal="center" vertical="center"/>
      <protection hidden="1"/>
    </xf>
    <xf numFmtId="168" fontId="6" fillId="3" borderId="1" xfId="4" applyNumberFormat="1" applyFont="1" applyFill="1" applyBorder="1" applyAlignment="1" applyProtection="1">
      <alignment horizontal="center" vertical="center" wrapText="1"/>
      <protection hidden="1"/>
    </xf>
    <xf numFmtId="0" fontId="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2" fillId="0" borderId="0" xfId="2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horizontal="left" vertical="center" wrapText="1"/>
      <protection hidden="1"/>
    </xf>
    <xf numFmtId="0" fontId="5" fillId="0" borderId="0" xfId="2" applyNumberFormat="1" applyFont="1" applyFill="1" applyAlignment="1" applyProtection="1">
      <alignment horizontal="center" vertical="center" wrapText="1"/>
      <protection hidden="1"/>
    </xf>
    <xf numFmtId="0" fontId="8" fillId="0" borderId="0" xfId="0" applyFont="1" applyFill="1" applyAlignment="1">
      <alignment wrapText="1"/>
    </xf>
    <xf numFmtId="0" fontId="6" fillId="3" borderId="3" xfId="4" applyNumberFormat="1" applyFont="1" applyFill="1" applyBorder="1" applyAlignment="1" applyProtection="1">
      <alignment horizontal="left" vertical="center" wrapText="1"/>
      <protection hidden="1"/>
    </xf>
    <xf numFmtId="0" fontId="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6" fillId="3" borderId="2" xfId="4" applyNumberFormat="1" applyFont="1" applyFill="1" applyBorder="1" applyAlignment="1" applyProtection="1">
      <alignment horizontal="left" vertical="center" wrapText="1"/>
      <protection hidden="1"/>
    </xf>
  </cellXfs>
  <cellStyles count="14">
    <cellStyle name="Обычный" xfId="0" builtinId="0"/>
    <cellStyle name="Обычный 2" xfId="1" xr:uid="{00000000-0005-0000-0000-000001000000}"/>
    <cellStyle name="Обычный 2 10" xfId="2" xr:uid="{00000000-0005-0000-0000-000002000000}"/>
    <cellStyle name="Обычный 2 10 2 2" xfId="4" xr:uid="{00000000-0005-0000-0000-000003000000}"/>
    <cellStyle name="Обычный 2 2" xfId="5" xr:uid="{00000000-0005-0000-0000-000004000000}"/>
    <cellStyle name="Обычный 2 3" xfId="6" xr:uid="{00000000-0005-0000-0000-000005000000}"/>
    <cellStyle name="Обычный 2 39" xfId="3" xr:uid="{00000000-0005-0000-0000-000006000000}"/>
    <cellStyle name="Обычный 2 4" xfId="7" xr:uid="{00000000-0005-0000-0000-000007000000}"/>
    <cellStyle name="Обычный 2 5" xfId="8" xr:uid="{00000000-0005-0000-0000-000008000000}"/>
    <cellStyle name="Обычный 2 6" xfId="9" xr:uid="{00000000-0005-0000-0000-000009000000}"/>
    <cellStyle name="Обычный 2 7" xfId="10" xr:uid="{00000000-0005-0000-0000-00000A000000}"/>
    <cellStyle name="Обычный 2 8" xfId="11" xr:uid="{00000000-0005-0000-0000-00000B000000}"/>
    <cellStyle name="Обычный 2 9" xfId="12" xr:uid="{00000000-0005-0000-0000-00000C000000}"/>
    <cellStyle name="Обычный 3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9"/>
  <sheetViews>
    <sheetView tabSelected="1" view="pageBreakPreview" topLeftCell="A67" zoomScaleNormal="100" zoomScaleSheetLayoutView="100" workbookViewId="0">
      <selection activeCell="D74" sqref="D74"/>
    </sheetView>
  </sheetViews>
  <sheetFormatPr defaultColWidth="9.140625" defaultRowHeight="12.75" x14ac:dyDescent="0.2"/>
  <cols>
    <col min="1" max="1" width="73.28515625" style="1" customWidth="1"/>
    <col min="2" max="2" width="19.7109375" style="1" customWidth="1"/>
    <col min="3" max="3" width="10.140625" style="1" customWidth="1"/>
    <col min="4" max="4" width="18.85546875" style="1" customWidth="1"/>
    <col min="5" max="5" width="18.140625" style="1" customWidth="1"/>
    <col min="6" max="6" width="15.5703125" style="1" customWidth="1"/>
    <col min="7" max="7" width="86.28515625" style="23" customWidth="1"/>
    <col min="8" max="210" width="9.140625" style="1" customWidth="1"/>
    <col min="211" max="16384" width="9.140625" style="1"/>
  </cols>
  <sheetData>
    <row r="1" spans="1:7" ht="15.75" customHeight="1" x14ac:dyDescent="0.25">
      <c r="A1" s="2"/>
      <c r="B1" s="82"/>
      <c r="C1" s="82"/>
      <c r="D1" s="82"/>
      <c r="E1" s="82"/>
      <c r="F1" s="82"/>
      <c r="G1" s="19" t="s">
        <v>103</v>
      </c>
    </row>
    <row r="2" spans="1:7" ht="15.75" customHeight="1" x14ac:dyDescent="0.25">
      <c r="A2" s="3"/>
      <c r="B2" s="82"/>
      <c r="C2" s="82"/>
      <c r="D2" s="82"/>
      <c r="E2" s="82"/>
      <c r="F2" s="82"/>
      <c r="G2" s="19" t="s">
        <v>104</v>
      </c>
    </row>
    <row r="3" spans="1:7" ht="15.75" x14ac:dyDescent="0.2">
      <c r="A3" s="4"/>
      <c r="B3" s="5"/>
      <c r="C3" s="83"/>
      <c r="D3" s="83"/>
      <c r="E3" s="83"/>
      <c r="F3" s="83"/>
      <c r="G3" s="83"/>
    </row>
    <row r="4" spans="1:7" ht="18.75" x14ac:dyDescent="0.25">
      <c r="A4" s="84" t="s">
        <v>15</v>
      </c>
      <c r="B4" s="84"/>
      <c r="C4" s="84"/>
      <c r="D4" s="84"/>
      <c r="E4" s="84"/>
      <c r="F4" s="84"/>
      <c r="G4" s="85"/>
    </row>
    <row r="5" spans="1:7" s="24" customFormat="1" ht="18.75" x14ac:dyDescent="0.25">
      <c r="A5" s="32"/>
      <c r="B5" s="32"/>
      <c r="C5" s="32"/>
      <c r="D5" s="32"/>
      <c r="E5" s="32"/>
      <c r="F5" s="32"/>
      <c r="G5" s="33"/>
    </row>
    <row r="6" spans="1:7" x14ac:dyDescent="0.2">
      <c r="A6" s="6"/>
      <c r="B6" s="6"/>
      <c r="C6" s="7"/>
      <c r="D6" s="58"/>
      <c r="E6" s="58"/>
      <c r="F6" s="58"/>
      <c r="G6" s="46" t="s">
        <v>16</v>
      </c>
    </row>
    <row r="7" spans="1:7" ht="95.25" customHeight="1" x14ac:dyDescent="0.2">
      <c r="A7" s="47" t="s">
        <v>5</v>
      </c>
      <c r="B7" s="8" t="s">
        <v>4</v>
      </c>
      <c r="C7" s="8" t="s">
        <v>3</v>
      </c>
      <c r="D7" s="48" t="s">
        <v>38</v>
      </c>
      <c r="E7" s="49" t="s">
        <v>6</v>
      </c>
      <c r="F7" s="49" t="s">
        <v>14</v>
      </c>
      <c r="G7" s="48" t="s">
        <v>7</v>
      </c>
    </row>
    <row r="8" spans="1:7" s="24" customFormat="1" ht="33.75" customHeight="1" x14ac:dyDescent="0.2">
      <c r="A8" s="50" t="s">
        <v>39</v>
      </c>
      <c r="B8" s="8" t="s">
        <v>43</v>
      </c>
      <c r="C8" s="26"/>
      <c r="D8" s="28">
        <f>D24</f>
        <v>0</v>
      </c>
      <c r="E8" s="28">
        <f>F8-D8</f>
        <v>25500</v>
      </c>
      <c r="F8" s="28">
        <f>F9+F14+F19</f>
        <v>25500</v>
      </c>
      <c r="G8" s="48"/>
    </row>
    <row r="9" spans="1:7" s="24" customFormat="1" ht="24.75" customHeight="1" x14ac:dyDescent="0.2">
      <c r="A9" s="50" t="s">
        <v>40</v>
      </c>
      <c r="B9" s="25" t="s">
        <v>44</v>
      </c>
      <c r="C9" s="8"/>
      <c r="D9" s="9">
        <f t="shared" ref="D9:F9" si="0">D10</f>
        <v>0</v>
      </c>
      <c r="E9" s="9">
        <f t="shared" ref="E9:E10" si="1">F9-D9</f>
        <v>525</v>
      </c>
      <c r="F9" s="9">
        <f t="shared" si="0"/>
        <v>525</v>
      </c>
      <c r="G9" s="48"/>
    </row>
    <row r="10" spans="1:7" s="24" customFormat="1" ht="51.75" customHeight="1" x14ac:dyDescent="0.2">
      <c r="A10" s="26" t="s">
        <v>41</v>
      </c>
      <c r="B10" s="25" t="s">
        <v>45</v>
      </c>
      <c r="C10" s="8"/>
      <c r="D10" s="9">
        <f>D11</f>
        <v>0</v>
      </c>
      <c r="E10" s="9">
        <f t="shared" si="1"/>
        <v>525</v>
      </c>
      <c r="F10" s="9">
        <f>F11</f>
        <v>525</v>
      </c>
      <c r="G10" s="48"/>
    </row>
    <row r="11" spans="1:7" s="24" customFormat="1" ht="36.75" customHeight="1" x14ac:dyDescent="0.2">
      <c r="A11" s="52" t="s">
        <v>42</v>
      </c>
      <c r="B11" s="30" t="s">
        <v>46</v>
      </c>
      <c r="C11" s="17"/>
      <c r="D11" s="18">
        <f>D12</f>
        <v>0</v>
      </c>
      <c r="E11" s="18">
        <f>E12</f>
        <v>525</v>
      </c>
      <c r="F11" s="18">
        <f>F12</f>
        <v>525</v>
      </c>
      <c r="G11" s="48"/>
    </row>
    <row r="12" spans="1:7" s="24" customFormat="1" ht="34.5" customHeight="1" x14ac:dyDescent="0.2">
      <c r="A12" s="42" t="s">
        <v>2</v>
      </c>
      <c r="B12" s="31" t="s">
        <v>46</v>
      </c>
      <c r="C12" s="29" t="s">
        <v>47</v>
      </c>
      <c r="D12" s="11">
        <v>0</v>
      </c>
      <c r="E12" s="11">
        <f t="shared" ref="E12:E13" si="2">F12-D12</f>
        <v>525</v>
      </c>
      <c r="F12" s="11">
        <f>F13</f>
        <v>525</v>
      </c>
      <c r="G12" s="86" t="s">
        <v>101</v>
      </c>
    </row>
    <row r="13" spans="1:7" s="24" customFormat="1" ht="29.25" customHeight="1" x14ac:dyDescent="0.2">
      <c r="A13" s="42" t="s">
        <v>1</v>
      </c>
      <c r="B13" s="31" t="s">
        <v>46</v>
      </c>
      <c r="C13" s="29" t="s">
        <v>48</v>
      </c>
      <c r="D13" s="11">
        <v>0</v>
      </c>
      <c r="E13" s="11">
        <f t="shared" si="2"/>
        <v>525</v>
      </c>
      <c r="F13" s="11">
        <v>525</v>
      </c>
      <c r="G13" s="87"/>
    </row>
    <row r="14" spans="1:7" s="24" customFormat="1" ht="40.5" customHeight="1" x14ac:dyDescent="0.2">
      <c r="A14" s="50" t="s">
        <v>49</v>
      </c>
      <c r="B14" s="25" t="s">
        <v>50</v>
      </c>
      <c r="C14" s="8"/>
      <c r="D14" s="9">
        <f>D15</f>
        <v>0</v>
      </c>
      <c r="E14" s="9">
        <f t="shared" ref="E14:E28" si="3">F14-D14</f>
        <v>304.79000000000002</v>
      </c>
      <c r="F14" s="9">
        <f>F15</f>
        <v>304.79000000000002</v>
      </c>
      <c r="G14" s="48"/>
    </row>
    <row r="15" spans="1:7" s="24" customFormat="1" ht="69.75" customHeight="1" x14ac:dyDescent="0.2">
      <c r="A15" s="26" t="s">
        <v>51</v>
      </c>
      <c r="B15" s="25" t="s">
        <v>52</v>
      </c>
      <c r="C15" s="8"/>
      <c r="D15" s="9">
        <f>D16</f>
        <v>0</v>
      </c>
      <c r="E15" s="9">
        <f t="shared" si="3"/>
        <v>304.79000000000002</v>
      </c>
      <c r="F15" s="9">
        <f>F16</f>
        <v>304.79000000000002</v>
      </c>
      <c r="G15" s="48"/>
    </row>
    <row r="16" spans="1:7" s="24" customFormat="1" ht="24.75" customHeight="1" x14ac:dyDescent="0.2">
      <c r="A16" s="52" t="s">
        <v>53</v>
      </c>
      <c r="B16" s="30" t="s">
        <v>54</v>
      </c>
      <c r="C16" s="17"/>
      <c r="D16" s="18">
        <f>D17</f>
        <v>0</v>
      </c>
      <c r="E16" s="18">
        <f t="shared" si="3"/>
        <v>304.79000000000002</v>
      </c>
      <c r="F16" s="18">
        <f>F17</f>
        <v>304.79000000000002</v>
      </c>
      <c r="G16" s="48"/>
    </row>
    <row r="17" spans="1:7" s="24" customFormat="1" ht="39" customHeight="1" x14ac:dyDescent="0.2">
      <c r="A17" s="42" t="s">
        <v>2</v>
      </c>
      <c r="B17" s="31" t="s">
        <v>54</v>
      </c>
      <c r="C17" s="29" t="s">
        <v>47</v>
      </c>
      <c r="D17" s="11">
        <f>D18</f>
        <v>0</v>
      </c>
      <c r="E17" s="11">
        <f t="shared" si="3"/>
        <v>304.79000000000002</v>
      </c>
      <c r="F17" s="11">
        <f>F18</f>
        <v>304.79000000000002</v>
      </c>
      <c r="G17" s="86" t="s">
        <v>98</v>
      </c>
    </row>
    <row r="18" spans="1:7" s="24" customFormat="1" ht="36.75" customHeight="1" x14ac:dyDescent="0.2">
      <c r="A18" s="42" t="s">
        <v>55</v>
      </c>
      <c r="B18" s="31" t="s">
        <v>54</v>
      </c>
      <c r="C18" s="29" t="s">
        <v>56</v>
      </c>
      <c r="D18" s="11">
        <v>0</v>
      </c>
      <c r="E18" s="11">
        <f t="shared" si="3"/>
        <v>304.79000000000002</v>
      </c>
      <c r="F18" s="11">
        <v>304.79000000000002</v>
      </c>
      <c r="G18" s="87"/>
    </row>
    <row r="19" spans="1:7" s="24" customFormat="1" ht="27.75" customHeight="1" x14ac:dyDescent="0.2">
      <c r="A19" s="50" t="s">
        <v>57</v>
      </c>
      <c r="B19" s="25" t="s">
        <v>58</v>
      </c>
      <c r="C19" s="8"/>
      <c r="D19" s="9">
        <f>D20+D29</f>
        <v>0</v>
      </c>
      <c r="E19" s="9">
        <f t="shared" si="3"/>
        <v>24670.21</v>
      </c>
      <c r="F19" s="9">
        <f>F20+F29</f>
        <v>24670.21</v>
      </c>
      <c r="G19" s="48"/>
    </row>
    <row r="20" spans="1:7" s="24" customFormat="1" ht="57" customHeight="1" x14ac:dyDescent="0.2">
      <c r="A20" s="26" t="s">
        <v>59</v>
      </c>
      <c r="B20" s="25" t="s">
        <v>60</v>
      </c>
      <c r="C20" s="8"/>
      <c r="D20" s="9">
        <f>D21+D24</f>
        <v>0</v>
      </c>
      <c r="E20" s="9">
        <f t="shared" si="3"/>
        <v>21470.21</v>
      </c>
      <c r="F20" s="9">
        <f>F21+F24</f>
        <v>21470.21</v>
      </c>
      <c r="G20" s="48"/>
    </row>
    <row r="21" spans="1:7" s="24" customFormat="1" ht="27.75" customHeight="1" x14ac:dyDescent="0.2">
      <c r="A21" s="52" t="s">
        <v>11</v>
      </c>
      <c r="B21" s="30" t="s">
        <v>61</v>
      </c>
      <c r="C21" s="17"/>
      <c r="D21" s="18">
        <f>D22</f>
        <v>0</v>
      </c>
      <c r="E21" s="18">
        <f t="shared" si="3"/>
        <v>9690</v>
      </c>
      <c r="F21" s="18">
        <f>F22</f>
        <v>9690</v>
      </c>
      <c r="G21" s="48"/>
    </row>
    <row r="22" spans="1:7" s="24" customFormat="1" ht="52.5" customHeight="1" x14ac:dyDescent="0.2">
      <c r="A22" s="42" t="s">
        <v>8</v>
      </c>
      <c r="B22" s="31" t="s">
        <v>61</v>
      </c>
      <c r="C22" s="29" t="s">
        <v>62</v>
      </c>
      <c r="D22" s="11">
        <v>0</v>
      </c>
      <c r="E22" s="11">
        <f t="shared" si="3"/>
        <v>9690</v>
      </c>
      <c r="F22" s="11">
        <f>F23</f>
        <v>9690</v>
      </c>
      <c r="G22" s="86" t="s">
        <v>113</v>
      </c>
    </row>
    <row r="23" spans="1:7" s="24" customFormat="1" ht="51.75" customHeight="1" x14ac:dyDescent="0.2">
      <c r="A23" s="42" t="s">
        <v>9</v>
      </c>
      <c r="B23" s="31" t="s">
        <v>61</v>
      </c>
      <c r="C23" s="29" t="s">
        <v>63</v>
      </c>
      <c r="D23" s="11">
        <v>0</v>
      </c>
      <c r="E23" s="11">
        <f t="shared" si="3"/>
        <v>9690</v>
      </c>
      <c r="F23" s="11">
        <v>9690</v>
      </c>
      <c r="G23" s="88"/>
    </row>
    <row r="24" spans="1:7" s="24" customFormat="1" ht="27.75" customHeight="1" x14ac:dyDescent="0.2">
      <c r="A24" s="52" t="s">
        <v>64</v>
      </c>
      <c r="B24" s="30" t="s">
        <v>65</v>
      </c>
      <c r="C24" s="59"/>
      <c r="D24" s="18">
        <f>D25+D27</f>
        <v>0</v>
      </c>
      <c r="E24" s="18">
        <f t="shared" si="3"/>
        <v>11780.21</v>
      </c>
      <c r="F24" s="18">
        <f>F25+F27</f>
        <v>11780.21</v>
      </c>
      <c r="G24" s="48"/>
    </row>
    <row r="25" spans="1:7" s="24" customFormat="1" ht="51" customHeight="1" x14ac:dyDescent="0.2">
      <c r="A25" s="42" t="s">
        <v>2</v>
      </c>
      <c r="B25" s="31" t="s">
        <v>65</v>
      </c>
      <c r="C25" s="29" t="s">
        <v>47</v>
      </c>
      <c r="D25" s="11">
        <v>0</v>
      </c>
      <c r="E25" s="11">
        <f t="shared" si="3"/>
        <v>5815.45</v>
      </c>
      <c r="F25" s="11">
        <f>F26</f>
        <v>5815.45</v>
      </c>
      <c r="G25" s="86" t="s">
        <v>100</v>
      </c>
    </row>
    <row r="26" spans="1:7" s="24" customFormat="1" ht="52.5" customHeight="1" x14ac:dyDescent="0.2">
      <c r="A26" s="42" t="s">
        <v>55</v>
      </c>
      <c r="B26" s="31" t="s">
        <v>65</v>
      </c>
      <c r="C26" s="29" t="s">
        <v>56</v>
      </c>
      <c r="D26" s="11">
        <v>0</v>
      </c>
      <c r="E26" s="11">
        <f t="shared" si="3"/>
        <v>5815.45</v>
      </c>
      <c r="F26" s="11">
        <v>5815.45</v>
      </c>
      <c r="G26" s="88"/>
    </row>
    <row r="27" spans="1:7" s="24" customFormat="1" ht="36" customHeight="1" x14ac:dyDescent="0.2">
      <c r="A27" s="42" t="s">
        <v>2</v>
      </c>
      <c r="B27" s="31" t="s">
        <v>65</v>
      </c>
      <c r="C27" s="29" t="s">
        <v>47</v>
      </c>
      <c r="D27" s="11">
        <v>0</v>
      </c>
      <c r="E27" s="11">
        <f t="shared" si="3"/>
        <v>5964.76</v>
      </c>
      <c r="F27" s="11">
        <f>F28</f>
        <v>5964.76</v>
      </c>
      <c r="G27" s="88"/>
    </row>
    <row r="28" spans="1:7" s="24" customFormat="1" ht="27.75" customHeight="1" x14ac:dyDescent="0.2">
      <c r="A28" s="42" t="s">
        <v>1</v>
      </c>
      <c r="B28" s="31" t="s">
        <v>65</v>
      </c>
      <c r="C28" s="29" t="s">
        <v>48</v>
      </c>
      <c r="D28" s="11">
        <v>0</v>
      </c>
      <c r="E28" s="11">
        <f t="shared" si="3"/>
        <v>5964.76</v>
      </c>
      <c r="F28" s="11">
        <v>5964.76</v>
      </c>
      <c r="G28" s="87"/>
    </row>
    <row r="29" spans="1:7" s="24" customFormat="1" ht="38.25" customHeight="1" x14ac:dyDescent="0.2">
      <c r="A29" s="26" t="s">
        <v>66</v>
      </c>
      <c r="B29" s="25" t="s">
        <v>68</v>
      </c>
      <c r="C29" s="8"/>
      <c r="D29" s="9">
        <f>D30</f>
        <v>0</v>
      </c>
      <c r="E29" s="9">
        <f t="shared" ref="E29" si="4">F29-D29</f>
        <v>3200</v>
      </c>
      <c r="F29" s="9">
        <f>F30</f>
        <v>3200</v>
      </c>
      <c r="G29" s="48"/>
    </row>
    <row r="30" spans="1:7" s="24" customFormat="1" ht="50.25" customHeight="1" x14ac:dyDescent="0.2">
      <c r="A30" s="52" t="s">
        <v>10</v>
      </c>
      <c r="B30" s="30" t="s">
        <v>67</v>
      </c>
      <c r="C30" s="17"/>
      <c r="D30" s="18">
        <v>0</v>
      </c>
      <c r="E30" s="18">
        <f>F30-D30</f>
        <v>3200</v>
      </c>
      <c r="F30" s="18">
        <f>F31</f>
        <v>3200</v>
      </c>
      <c r="G30" s="48"/>
    </row>
    <row r="31" spans="1:7" s="24" customFormat="1" ht="36" customHeight="1" x14ac:dyDescent="0.2">
      <c r="A31" s="42" t="s">
        <v>2</v>
      </c>
      <c r="B31" s="31" t="s">
        <v>67</v>
      </c>
      <c r="C31" s="29" t="s">
        <v>47</v>
      </c>
      <c r="D31" s="11">
        <v>0</v>
      </c>
      <c r="E31" s="11">
        <f>F31-D31</f>
        <v>3200</v>
      </c>
      <c r="F31" s="11">
        <f>F32</f>
        <v>3200</v>
      </c>
      <c r="G31" s="86" t="s">
        <v>102</v>
      </c>
    </row>
    <row r="32" spans="1:7" s="24" customFormat="1" ht="38.25" customHeight="1" x14ac:dyDescent="0.2">
      <c r="A32" s="42" t="s">
        <v>55</v>
      </c>
      <c r="B32" s="31" t="s">
        <v>67</v>
      </c>
      <c r="C32" s="29" t="s">
        <v>56</v>
      </c>
      <c r="D32" s="11">
        <v>0</v>
      </c>
      <c r="E32" s="11">
        <f>F32-D32</f>
        <v>3200</v>
      </c>
      <c r="F32" s="11">
        <v>3200</v>
      </c>
      <c r="G32" s="87"/>
    </row>
    <row r="33" spans="1:7" ht="42" customHeight="1" x14ac:dyDescent="0.2">
      <c r="A33" s="50" t="s">
        <v>17</v>
      </c>
      <c r="B33" s="8" t="s">
        <v>13</v>
      </c>
      <c r="C33" s="26"/>
      <c r="D33" s="28">
        <f>D34+D39+D44+D49</f>
        <v>1541.4499999999998</v>
      </c>
      <c r="E33" s="28">
        <f>F33-D33</f>
        <v>23328.249999999996</v>
      </c>
      <c r="F33" s="28">
        <f>F34+F39+F44+F49</f>
        <v>24869.699999999997</v>
      </c>
      <c r="G33" s="26"/>
    </row>
    <row r="34" spans="1:7" s="60" customFormat="1" ht="42" customHeight="1" x14ac:dyDescent="0.2">
      <c r="A34" s="50" t="s">
        <v>69</v>
      </c>
      <c r="B34" s="25" t="s">
        <v>70</v>
      </c>
      <c r="C34" s="8"/>
      <c r="D34" s="9">
        <f t="shared" ref="D34:F34" si="5">D35</f>
        <v>0</v>
      </c>
      <c r="E34" s="9">
        <f t="shared" ref="E34:E35" si="6">F34-D34</f>
        <v>3017.97</v>
      </c>
      <c r="F34" s="9">
        <f t="shared" si="5"/>
        <v>3017.97</v>
      </c>
      <c r="G34" s="26"/>
    </row>
    <row r="35" spans="1:7" s="60" customFormat="1" ht="42" customHeight="1" x14ac:dyDescent="0.2">
      <c r="A35" s="26" t="s">
        <v>71</v>
      </c>
      <c r="B35" s="25" t="s">
        <v>72</v>
      </c>
      <c r="C35" s="8"/>
      <c r="D35" s="9">
        <f>D36</f>
        <v>0</v>
      </c>
      <c r="E35" s="9">
        <f t="shared" si="6"/>
        <v>3017.97</v>
      </c>
      <c r="F35" s="9">
        <f>F36</f>
        <v>3017.97</v>
      </c>
      <c r="G35" s="26"/>
    </row>
    <row r="36" spans="1:7" s="60" customFormat="1" ht="42" customHeight="1" x14ac:dyDescent="0.2">
      <c r="A36" s="52" t="s">
        <v>73</v>
      </c>
      <c r="B36" s="30" t="s">
        <v>74</v>
      </c>
      <c r="C36" s="17"/>
      <c r="D36" s="18">
        <f>D37</f>
        <v>0</v>
      </c>
      <c r="E36" s="18">
        <f>F36-D36</f>
        <v>3017.97</v>
      </c>
      <c r="F36" s="18">
        <f>F37</f>
        <v>3017.97</v>
      </c>
      <c r="G36" s="26"/>
    </row>
    <row r="37" spans="1:7" s="60" customFormat="1" ht="54" customHeight="1" x14ac:dyDescent="0.2">
      <c r="A37" s="42" t="s">
        <v>2</v>
      </c>
      <c r="B37" s="31" t="s">
        <v>74</v>
      </c>
      <c r="C37" s="29" t="s">
        <v>47</v>
      </c>
      <c r="D37" s="11">
        <v>0</v>
      </c>
      <c r="E37" s="11">
        <f>F37-D37</f>
        <v>3017.97</v>
      </c>
      <c r="F37" s="11">
        <f>F38</f>
        <v>3017.97</v>
      </c>
      <c r="G37" s="81" t="s">
        <v>105</v>
      </c>
    </row>
    <row r="38" spans="1:7" s="60" customFormat="1" ht="51.75" customHeight="1" x14ac:dyDescent="0.2">
      <c r="A38" s="42" t="s">
        <v>1</v>
      </c>
      <c r="B38" s="31" t="s">
        <v>74</v>
      </c>
      <c r="C38" s="29" t="s">
        <v>48</v>
      </c>
      <c r="D38" s="11">
        <v>0</v>
      </c>
      <c r="E38" s="11">
        <f>F38-D38</f>
        <v>3017.97</v>
      </c>
      <c r="F38" s="11">
        <v>3017.97</v>
      </c>
      <c r="G38" s="81"/>
    </row>
    <row r="39" spans="1:7" s="61" customFormat="1" ht="42" customHeight="1" x14ac:dyDescent="0.2">
      <c r="A39" s="50" t="s">
        <v>75</v>
      </c>
      <c r="B39" s="25" t="s">
        <v>76</v>
      </c>
      <c r="C39" s="8"/>
      <c r="D39" s="9">
        <f t="shared" ref="D39:F39" si="7">D40</f>
        <v>0</v>
      </c>
      <c r="E39" s="9">
        <f t="shared" ref="E39:E40" si="8">F39-D39</f>
        <v>525</v>
      </c>
      <c r="F39" s="9">
        <f t="shared" si="7"/>
        <v>525</v>
      </c>
      <c r="G39" s="26"/>
    </row>
    <row r="40" spans="1:7" s="61" customFormat="1" ht="42" customHeight="1" x14ac:dyDescent="0.2">
      <c r="A40" s="26" t="s">
        <v>77</v>
      </c>
      <c r="B40" s="25" t="s">
        <v>78</v>
      </c>
      <c r="C40" s="8"/>
      <c r="D40" s="9">
        <f>D41</f>
        <v>0</v>
      </c>
      <c r="E40" s="9">
        <f t="shared" si="8"/>
        <v>525</v>
      </c>
      <c r="F40" s="9">
        <f>F41</f>
        <v>525</v>
      </c>
      <c r="G40" s="26"/>
    </row>
    <row r="41" spans="1:7" s="61" customFormat="1" ht="42" customHeight="1" x14ac:dyDescent="0.2">
      <c r="A41" s="52" t="s">
        <v>79</v>
      </c>
      <c r="B41" s="30" t="s">
        <v>80</v>
      </c>
      <c r="C41" s="17"/>
      <c r="D41" s="18">
        <f t="shared" ref="D41" si="9">D42</f>
        <v>0</v>
      </c>
      <c r="E41" s="18">
        <f>E42</f>
        <v>525</v>
      </c>
      <c r="F41" s="18">
        <f>F42</f>
        <v>525</v>
      </c>
      <c r="G41" s="26"/>
    </row>
    <row r="42" spans="1:7" s="61" customFormat="1" ht="42" customHeight="1" x14ac:dyDescent="0.2">
      <c r="A42" s="42" t="s">
        <v>2</v>
      </c>
      <c r="B42" s="31" t="s">
        <v>80</v>
      </c>
      <c r="C42" s="29" t="s">
        <v>47</v>
      </c>
      <c r="D42" s="11">
        <v>0</v>
      </c>
      <c r="E42" s="11">
        <f>F42-D42</f>
        <v>525</v>
      </c>
      <c r="F42" s="11">
        <f>F43</f>
        <v>525</v>
      </c>
      <c r="G42" s="81" t="s">
        <v>106</v>
      </c>
    </row>
    <row r="43" spans="1:7" s="61" customFormat="1" ht="33" customHeight="1" x14ac:dyDescent="0.2">
      <c r="A43" s="42" t="s">
        <v>1</v>
      </c>
      <c r="B43" s="31" t="s">
        <v>80</v>
      </c>
      <c r="C43" s="29" t="s">
        <v>48</v>
      </c>
      <c r="D43" s="11">
        <v>0</v>
      </c>
      <c r="E43" s="11">
        <f>F43-D43</f>
        <v>525</v>
      </c>
      <c r="F43" s="11">
        <v>525</v>
      </c>
      <c r="G43" s="81"/>
    </row>
    <row r="44" spans="1:7" s="62" customFormat="1" ht="33" customHeight="1" x14ac:dyDescent="0.2">
      <c r="A44" s="50" t="s">
        <v>81</v>
      </c>
      <c r="B44" s="25" t="s">
        <v>82</v>
      </c>
      <c r="C44" s="8"/>
      <c r="D44" s="9">
        <f t="shared" ref="D44:F44" si="10">D45</f>
        <v>0</v>
      </c>
      <c r="E44" s="9">
        <f t="shared" ref="E44:E45" si="11">F44-D44</f>
        <v>300</v>
      </c>
      <c r="F44" s="9">
        <f t="shared" si="10"/>
        <v>300</v>
      </c>
      <c r="G44" s="26"/>
    </row>
    <row r="45" spans="1:7" s="62" customFormat="1" ht="42" customHeight="1" x14ac:dyDescent="0.2">
      <c r="A45" s="26" t="s">
        <v>83</v>
      </c>
      <c r="B45" s="25" t="s">
        <v>84</v>
      </c>
      <c r="C45" s="8"/>
      <c r="D45" s="9">
        <f>D46</f>
        <v>0</v>
      </c>
      <c r="E45" s="9">
        <f t="shared" si="11"/>
        <v>300</v>
      </c>
      <c r="F45" s="9">
        <f>F46</f>
        <v>300</v>
      </c>
      <c r="G45" s="26"/>
    </row>
    <row r="46" spans="1:7" s="62" customFormat="1" ht="30.75" customHeight="1" x14ac:dyDescent="0.2">
      <c r="A46" s="52" t="s">
        <v>85</v>
      </c>
      <c r="B46" s="30" t="s">
        <v>86</v>
      </c>
      <c r="C46" s="17"/>
      <c r="D46" s="18">
        <f t="shared" ref="D46" si="12">D47</f>
        <v>0</v>
      </c>
      <c r="E46" s="18">
        <f>E47</f>
        <v>300</v>
      </c>
      <c r="F46" s="18">
        <f>F47</f>
        <v>300</v>
      </c>
      <c r="G46" s="26"/>
    </row>
    <row r="47" spans="1:7" s="62" customFormat="1" ht="42" customHeight="1" x14ac:dyDescent="0.2">
      <c r="A47" s="42" t="s">
        <v>2</v>
      </c>
      <c r="B47" s="31" t="s">
        <v>86</v>
      </c>
      <c r="C47" s="29" t="s">
        <v>47</v>
      </c>
      <c r="D47" s="11">
        <v>0</v>
      </c>
      <c r="E47" s="11">
        <f>F47-D47</f>
        <v>300</v>
      </c>
      <c r="F47" s="11">
        <f>F48</f>
        <v>300</v>
      </c>
      <c r="G47" s="81" t="s">
        <v>99</v>
      </c>
    </row>
    <row r="48" spans="1:7" s="62" customFormat="1" ht="30" customHeight="1" x14ac:dyDescent="0.2">
      <c r="A48" s="42" t="s">
        <v>1</v>
      </c>
      <c r="B48" s="31" t="s">
        <v>86</v>
      </c>
      <c r="C48" s="29" t="s">
        <v>48</v>
      </c>
      <c r="D48" s="11">
        <v>0</v>
      </c>
      <c r="E48" s="11">
        <f>F48-D48</f>
        <v>300</v>
      </c>
      <c r="F48" s="11">
        <v>300</v>
      </c>
      <c r="G48" s="81"/>
    </row>
    <row r="49" spans="1:7" ht="57.6" customHeight="1" x14ac:dyDescent="0.2">
      <c r="A49" s="50" t="s">
        <v>37</v>
      </c>
      <c r="B49" s="70">
        <v>5270000000</v>
      </c>
      <c r="C49" s="71"/>
      <c r="D49" s="72">
        <f>D50</f>
        <v>1541.4499999999998</v>
      </c>
      <c r="E49" s="72">
        <f t="shared" ref="E49:E50" si="13">F49-D49</f>
        <v>19485.279999999995</v>
      </c>
      <c r="F49" s="72">
        <f t="shared" ref="F49" si="14">F50</f>
        <v>21026.729999999996</v>
      </c>
      <c r="G49" s="51"/>
    </row>
    <row r="50" spans="1:7" ht="51.6" customHeight="1" x14ac:dyDescent="0.2">
      <c r="A50" s="50" t="s">
        <v>18</v>
      </c>
      <c r="B50" s="70">
        <v>5270100000</v>
      </c>
      <c r="C50" s="71"/>
      <c r="D50" s="72">
        <f>D51+D56+D61</f>
        <v>1541.4499999999998</v>
      </c>
      <c r="E50" s="72">
        <f t="shared" si="13"/>
        <v>19485.279999999995</v>
      </c>
      <c r="F50" s="72">
        <f>F51+F56+F61</f>
        <v>21026.729999999996</v>
      </c>
      <c r="G50" s="51"/>
    </row>
    <row r="51" spans="1:7" s="63" customFormat="1" ht="32.450000000000003" customHeight="1" x14ac:dyDescent="0.2">
      <c r="A51" s="73" t="s">
        <v>10</v>
      </c>
      <c r="B51" s="74" t="s">
        <v>87</v>
      </c>
      <c r="C51" s="75"/>
      <c r="D51" s="76">
        <f>D52+D55</f>
        <v>294.33</v>
      </c>
      <c r="E51" s="76">
        <f>F51-D51</f>
        <v>19053.019999999997</v>
      </c>
      <c r="F51" s="76">
        <f>F52+F55</f>
        <v>19347.349999999999</v>
      </c>
      <c r="G51" s="57"/>
    </row>
    <row r="52" spans="1:7" s="63" customFormat="1" ht="81" customHeight="1" x14ac:dyDescent="0.2">
      <c r="A52" s="77" t="s">
        <v>8</v>
      </c>
      <c r="B52" s="78" t="s">
        <v>87</v>
      </c>
      <c r="C52" s="79" t="s">
        <v>62</v>
      </c>
      <c r="D52" s="80">
        <v>0</v>
      </c>
      <c r="E52" s="80">
        <f>F52-D52</f>
        <v>19172.489999999998</v>
      </c>
      <c r="F52" s="80">
        <f>F53</f>
        <v>19172.489999999998</v>
      </c>
      <c r="G52" s="86" t="s">
        <v>112</v>
      </c>
    </row>
    <row r="53" spans="1:7" s="63" customFormat="1" ht="58.5" customHeight="1" x14ac:dyDescent="0.2">
      <c r="A53" s="77" t="s">
        <v>9</v>
      </c>
      <c r="B53" s="78" t="s">
        <v>87</v>
      </c>
      <c r="C53" s="79" t="s">
        <v>63</v>
      </c>
      <c r="D53" s="80">
        <v>0</v>
      </c>
      <c r="E53" s="80">
        <f>F53-D53</f>
        <v>19172.489999999998</v>
      </c>
      <c r="F53" s="80">
        <f>19172.48+0.01</f>
        <v>19172.489999999998</v>
      </c>
      <c r="G53" s="87"/>
    </row>
    <row r="54" spans="1:7" s="63" customFormat="1" ht="32.450000000000003" customHeight="1" x14ac:dyDescent="0.2">
      <c r="A54" s="77" t="s">
        <v>2</v>
      </c>
      <c r="B54" s="78" t="s">
        <v>87</v>
      </c>
      <c r="C54" s="79" t="s">
        <v>47</v>
      </c>
      <c r="D54" s="80">
        <v>294.33</v>
      </c>
      <c r="E54" s="80">
        <f>F54-D54</f>
        <v>-119.46999999999997</v>
      </c>
      <c r="F54" s="80">
        <f>F55</f>
        <v>174.86</v>
      </c>
      <c r="G54" s="81" t="s">
        <v>110</v>
      </c>
    </row>
    <row r="55" spans="1:7" s="63" customFormat="1" ht="32.450000000000003" customHeight="1" x14ac:dyDescent="0.2">
      <c r="A55" s="77" t="s">
        <v>1</v>
      </c>
      <c r="B55" s="78" t="s">
        <v>87</v>
      </c>
      <c r="C55" s="79" t="s">
        <v>48</v>
      </c>
      <c r="D55" s="80">
        <v>294.33</v>
      </c>
      <c r="E55" s="80">
        <f>F55-D55</f>
        <v>-119.46999999999997</v>
      </c>
      <c r="F55" s="80">
        <f>174.86</f>
        <v>174.86</v>
      </c>
      <c r="G55" s="81"/>
    </row>
    <row r="56" spans="1:7" ht="22.15" customHeight="1" x14ac:dyDescent="0.2">
      <c r="A56" s="52" t="s">
        <v>11</v>
      </c>
      <c r="B56" s="30">
        <v>5270120810</v>
      </c>
      <c r="C56" s="17"/>
      <c r="D56" s="18">
        <f>D57</f>
        <v>1247.1199999999999</v>
      </c>
      <c r="E56" s="18">
        <f t="shared" ref="E56" si="15">F56-D56</f>
        <v>257.41000000000008</v>
      </c>
      <c r="F56" s="18">
        <f>F57+F59</f>
        <v>1504.53</v>
      </c>
      <c r="G56" s="51"/>
    </row>
    <row r="57" spans="1:7" ht="60" customHeight="1" x14ac:dyDescent="0.2">
      <c r="A57" s="42" t="s">
        <v>8</v>
      </c>
      <c r="B57" s="31">
        <v>5270120810</v>
      </c>
      <c r="C57" s="29">
        <v>200</v>
      </c>
      <c r="D57" s="11">
        <v>1247.1199999999999</v>
      </c>
      <c r="E57" s="11">
        <f t="shared" ref="E57:E65" si="16">F57-D57</f>
        <v>7.4100000000000819</v>
      </c>
      <c r="F57" s="11">
        <f>F58</f>
        <v>1254.53</v>
      </c>
      <c r="G57" s="81" t="s">
        <v>111</v>
      </c>
    </row>
    <row r="58" spans="1:7" ht="81.75" customHeight="1" x14ac:dyDescent="0.2">
      <c r="A58" s="42" t="s">
        <v>9</v>
      </c>
      <c r="B58" s="31">
        <v>5270120810</v>
      </c>
      <c r="C58" s="29">
        <v>240</v>
      </c>
      <c r="D58" s="11">
        <v>1247.1199999999999</v>
      </c>
      <c r="E58" s="27">
        <f t="shared" si="16"/>
        <v>7.4100000000000819</v>
      </c>
      <c r="F58" s="11">
        <v>1254.53</v>
      </c>
      <c r="G58" s="81"/>
    </row>
    <row r="59" spans="1:7" s="64" customFormat="1" ht="37.5" customHeight="1" x14ac:dyDescent="0.2">
      <c r="A59" s="42" t="s">
        <v>8</v>
      </c>
      <c r="B59" s="31" t="s">
        <v>88</v>
      </c>
      <c r="C59" s="29" t="s">
        <v>62</v>
      </c>
      <c r="D59" s="11">
        <v>0</v>
      </c>
      <c r="E59" s="11">
        <f t="shared" si="16"/>
        <v>250</v>
      </c>
      <c r="F59" s="11">
        <f>F60</f>
        <v>250</v>
      </c>
      <c r="G59" s="86" t="s">
        <v>107</v>
      </c>
    </row>
    <row r="60" spans="1:7" s="64" customFormat="1" ht="37.5" customHeight="1" x14ac:dyDescent="0.2">
      <c r="A60" s="42" t="s">
        <v>9</v>
      </c>
      <c r="B60" s="31" t="s">
        <v>88</v>
      </c>
      <c r="C60" s="29" t="s">
        <v>63</v>
      </c>
      <c r="D60" s="11">
        <v>0</v>
      </c>
      <c r="E60" s="27">
        <f t="shared" si="16"/>
        <v>250</v>
      </c>
      <c r="F60" s="11">
        <v>250</v>
      </c>
      <c r="G60" s="87"/>
    </row>
    <row r="61" spans="1:7" s="65" customFormat="1" ht="31.5" customHeight="1" x14ac:dyDescent="0.2">
      <c r="A61" s="52" t="s">
        <v>64</v>
      </c>
      <c r="B61" s="30" t="s">
        <v>89</v>
      </c>
      <c r="C61" s="17"/>
      <c r="D61" s="18">
        <v>0</v>
      </c>
      <c r="E61" s="18">
        <f t="shared" si="16"/>
        <v>174.85</v>
      </c>
      <c r="F61" s="18">
        <f>F62</f>
        <v>174.85</v>
      </c>
      <c r="G61" s="52"/>
    </row>
    <row r="62" spans="1:7" s="65" customFormat="1" ht="37.5" customHeight="1" x14ac:dyDescent="0.2">
      <c r="A62" s="42" t="s">
        <v>2</v>
      </c>
      <c r="B62" s="31" t="s">
        <v>89</v>
      </c>
      <c r="C62" s="29" t="s">
        <v>47</v>
      </c>
      <c r="D62" s="11">
        <v>0</v>
      </c>
      <c r="E62" s="11">
        <f t="shared" si="16"/>
        <v>174.85</v>
      </c>
      <c r="F62" s="11">
        <f>F63</f>
        <v>174.85</v>
      </c>
      <c r="G62" s="86" t="s">
        <v>108</v>
      </c>
    </row>
    <row r="63" spans="1:7" s="65" customFormat="1" ht="30" customHeight="1" x14ac:dyDescent="0.2">
      <c r="A63" s="42" t="s">
        <v>1</v>
      </c>
      <c r="B63" s="31" t="s">
        <v>89</v>
      </c>
      <c r="C63" s="29" t="s">
        <v>48</v>
      </c>
      <c r="D63" s="11">
        <v>0</v>
      </c>
      <c r="E63" s="27">
        <f t="shared" si="16"/>
        <v>174.85</v>
      </c>
      <c r="F63" s="27">
        <f>174.85</f>
        <v>174.85</v>
      </c>
      <c r="G63" s="87"/>
    </row>
    <row r="64" spans="1:7" ht="37.9" customHeight="1" x14ac:dyDescent="0.2">
      <c r="A64" s="26" t="s">
        <v>19</v>
      </c>
      <c r="B64" s="8">
        <v>7500000000</v>
      </c>
      <c r="C64" s="8"/>
      <c r="D64" s="9">
        <f>D65+D71</f>
        <v>7732.24</v>
      </c>
      <c r="E64" s="9">
        <f t="shared" si="16"/>
        <v>20933.82</v>
      </c>
      <c r="F64" s="9">
        <f>F65+F70+F75</f>
        <v>28666.06</v>
      </c>
      <c r="G64" s="53"/>
    </row>
    <row r="65" spans="1:13" ht="31.9" customHeight="1" x14ac:dyDescent="0.2">
      <c r="A65" s="26" t="s">
        <v>20</v>
      </c>
      <c r="B65" s="25" t="s">
        <v>21</v>
      </c>
      <c r="C65" s="8"/>
      <c r="D65" s="9">
        <f t="shared" ref="D65:F65" si="17">D66</f>
        <v>530.87</v>
      </c>
      <c r="E65" s="9">
        <f t="shared" si="16"/>
        <v>-7.9600000000000364</v>
      </c>
      <c r="F65" s="9">
        <f t="shared" si="17"/>
        <v>522.91</v>
      </c>
      <c r="G65" s="51"/>
    </row>
    <row r="66" spans="1:13" ht="24" customHeight="1" x14ac:dyDescent="0.2">
      <c r="A66" s="26" t="s">
        <v>22</v>
      </c>
      <c r="B66" s="25" t="s">
        <v>23</v>
      </c>
      <c r="C66" s="8"/>
      <c r="D66" s="9">
        <f>D67</f>
        <v>530.87</v>
      </c>
      <c r="E66" s="9">
        <f t="shared" ref="E66" si="18">F66-D66</f>
        <v>-7.9600000000000364</v>
      </c>
      <c r="F66" s="9">
        <f>F67</f>
        <v>522.91</v>
      </c>
      <c r="G66" s="51"/>
    </row>
    <row r="67" spans="1:13" ht="26.45" customHeight="1" x14ac:dyDescent="0.2">
      <c r="A67" s="52" t="s">
        <v>24</v>
      </c>
      <c r="B67" s="17">
        <v>7510199990</v>
      </c>
      <c r="C67" s="17"/>
      <c r="D67" s="18">
        <f t="shared" ref="D67" si="19">D68</f>
        <v>530.87</v>
      </c>
      <c r="E67" s="18">
        <f>E68</f>
        <v>-7.96</v>
      </c>
      <c r="F67" s="18">
        <f>F68</f>
        <v>522.91</v>
      </c>
      <c r="G67" s="43"/>
    </row>
    <row r="68" spans="1:13" ht="34.15" customHeight="1" x14ac:dyDescent="0.2">
      <c r="A68" s="42" t="s">
        <v>8</v>
      </c>
      <c r="B68" s="31" t="s">
        <v>25</v>
      </c>
      <c r="C68" s="10">
        <v>200</v>
      </c>
      <c r="D68" s="11">
        <v>530.87</v>
      </c>
      <c r="E68" s="11">
        <f>E69</f>
        <v>-7.96</v>
      </c>
      <c r="F68" s="11">
        <f>F69</f>
        <v>522.91</v>
      </c>
      <c r="G68" s="81" t="s">
        <v>109</v>
      </c>
      <c r="H68" s="24"/>
      <c r="I68" s="24"/>
      <c r="J68" s="24"/>
      <c r="K68" s="24"/>
      <c r="L68" s="24"/>
      <c r="M68" s="24"/>
    </row>
    <row r="69" spans="1:13" ht="38.450000000000003" customHeight="1" x14ac:dyDescent="0.2">
      <c r="A69" s="42" t="s">
        <v>9</v>
      </c>
      <c r="B69" s="31" t="s">
        <v>25</v>
      </c>
      <c r="C69" s="10">
        <v>240</v>
      </c>
      <c r="D69" s="11">
        <v>530.87</v>
      </c>
      <c r="E69" s="27">
        <v>-7.96</v>
      </c>
      <c r="F69" s="11">
        <v>522.91</v>
      </c>
      <c r="G69" s="81"/>
      <c r="H69" s="24"/>
      <c r="I69" s="24"/>
      <c r="J69" s="24"/>
      <c r="K69" s="24"/>
      <c r="L69" s="24"/>
      <c r="M69" s="24"/>
    </row>
    <row r="70" spans="1:13" s="24" customFormat="1" ht="36" customHeight="1" x14ac:dyDescent="0.2">
      <c r="A70" s="26" t="s">
        <v>26</v>
      </c>
      <c r="B70" s="25" t="s">
        <v>27</v>
      </c>
      <c r="C70" s="44"/>
      <c r="D70" s="9">
        <f t="shared" ref="D70:F70" si="20">D71</f>
        <v>7201.37</v>
      </c>
      <c r="E70" s="9">
        <f t="shared" ref="E70:E71" si="21">F70-D70</f>
        <v>-805.31999999999971</v>
      </c>
      <c r="F70" s="9">
        <f t="shared" si="20"/>
        <v>6396.05</v>
      </c>
      <c r="G70" s="44"/>
    </row>
    <row r="71" spans="1:13" s="24" customFormat="1" ht="27" customHeight="1" x14ac:dyDescent="0.2">
      <c r="A71" s="26" t="s">
        <v>28</v>
      </c>
      <c r="B71" s="25" t="s">
        <v>29</v>
      </c>
      <c r="C71" s="10"/>
      <c r="D71" s="9">
        <f>D72</f>
        <v>7201.37</v>
      </c>
      <c r="E71" s="9">
        <f t="shared" si="21"/>
        <v>-805.31999999999971</v>
      </c>
      <c r="F71" s="9">
        <f>F72</f>
        <v>6396.05</v>
      </c>
      <c r="G71" s="43"/>
    </row>
    <row r="72" spans="1:13" s="24" customFormat="1" ht="28.9" customHeight="1" x14ac:dyDescent="0.2">
      <c r="A72" s="52" t="s">
        <v>24</v>
      </c>
      <c r="B72" s="17" t="s">
        <v>30</v>
      </c>
      <c r="C72" s="10"/>
      <c r="D72" s="18">
        <f t="shared" ref="D72" si="22">D73</f>
        <v>7201.37</v>
      </c>
      <c r="E72" s="18">
        <f t="shared" ref="E72:E80" si="23">F72-D72</f>
        <v>-805.31999999999971</v>
      </c>
      <c r="F72" s="18">
        <f>F73</f>
        <v>6396.05</v>
      </c>
      <c r="G72" s="43"/>
    </row>
    <row r="73" spans="1:13" s="24" customFormat="1" ht="36.75" customHeight="1" x14ac:dyDescent="0.2">
      <c r="A73" s="42" t="s">
        <v>8</v>
      </c>
      <c r="B73" s="31" t="s">
        <v>30</v>
      </c>
      <c r="C73" s="10">
        <v>200</v>
      </c>
      <c r="D73" s="11">
        <v>7201.37</v>
      </c>
      <c r="E73" s="11">
        <f t="shared" si="23"/>
        <v>-805.31999999999971</v>
      </c>
      <c r="F73" s="11">
        <f>F74</f>
        <v>6396.05</v>
      </c>
      <c r="G73" s="81" t="s">
        <v>115</v>
      </c>
    </row>
    <row r="74" spans="1:13" s="24" customFormat="1" ht="126" customHeight="1" x14ac:dyDescent="0.2">
      <c r="A74" s="42" t="s">
        <v>9</v>
      </c>
      <c r="B74" s="31" t="s">
        <v>30</v>
      </c>
      <c r="C74" s="10">
        <v>240</v>
      </c>
      <c r="D74" s="11">
        <v>7201.37</v>
      </c>
      <c r="E74" s="27">
        <f t="shared" si="23"/>
        <v>-805.31999999999971</v>
      </c>
      <c r="F74" s="11">
        <v>6396.05</v>
      </c>
      <c r="G74" s="81"/>
    </row>
    <row r="75" spans="1:13" s="66" customFormat="1" ht="35.25" customHeight="1" x14ac:dyDescent="0.2">
      <c r="A75" s="26" t="s">
        <v>90</v>
      </c>
      <c r="B75" s="25" t="s">
        <v>91</v>
      </c>
      <c r="C75" s="44"/>
      <c r="D75" s="9">
        <v>0</v>
      </c>
      <c r="E75" s="9">
        <f t="shared" si="23"/>
        <v>21747.100000000002</v>
      </c>
      <c r="F75" s="9">
        <f>F76</f>
        <v>21747.100000000002</v>
      </c>
      <c r="G75" s="57"/>
    </row>
    <row r="76" spans="1:13" s="66" customFormat="1" ht="28.5" x14ac:dyDescent="0.2">
      <c r="A76" s="26" t="s">
        <v>92</v>
      </c>
      <c r="B76" s="25" t="s">
        <v>93</v>
      </c>
      <c r="C76" s="10"/>
      <c r="D76" s="9">
        <v>0</v>
      </c>
      <c r="E76" s="9">
        <f t="shared" si="23"/>
        <v>21747.100000000002</v>
      </c>
      <c r="F76" s="9">
        <f>F77</f>
        <v>21747.100000000002</v>
      </c>
      <c r="G76" s="57"/>
    </row>
    <row r="77" spans="1:13" s="66" customFormat="1" ht="15" x14ac:dyDescent="0.2">
      <c r="A77" s="52" t="s">
        <v>24</v>
      </c>
      <c r="B77" s="17" t="s">
        <v>94</v>
      </c>
      <c r="C77" s="10"/>
      <c r="D77" s="18">
        <v>0</v>
      </c>
      <c r="E77" s="18">
        <f t="shared" si="23"/>
        <v>21747.100000000002</v>
      </c>
      <c r="F77" s="18">
        <f>F78</f>
        <v>21747.100000000002</v>
      </c>
      <c r="G77" s="57"/>
    </row>
    <row r="78" spans="1:13" s="67" customFormat="1" ht="66" customHeight="1" x14ac:dyDescent="0.2">
      <c r="A78" s="42" t="s">
        <v>8</v>
      </c>
      <c r="B78" s="31" t="s">
        <v>94</v>
      </c>
      <c r="C78" s="10" t="s">
        <v>62</v>
      </c>
      <c r="D78" s="11">
        <v>0</v>
      </c>
      <c r="E78" s="11">
        <f t="shared" si="23"/>
        <v>21747.100000000002</v>
      </c>
      <c r="F78" s="11">
        <f>F79</f>
        <v>21747.100000000002</v>
      </c>
      <c r="G78" s="86" t="s">
        <v>114</v>
      </c>
    </row>
    <row r="79" spans="1:13" s="67" customFormat="1" ht="71.25" customHeight="1" x14ac:dyDescent="0.2">
      <c r="A79" s="42" t="s">
        <v>9</v>
      </c>
      <c r="B79" s="31" t="s">
        <v>94</v>
      </c>
      <c r="C79" s="10" t="s">
        <v>63</v>
      </c>
      <c r="D79" s="11">
        <v>0</v>
      </c>
      <c r="E79" s="27">
        <f t="shared" si="23"/>
        <v>21747.100000000002</v>
      </c>
      <c r="F79" s="27">
        <f>21747.11-0.01</f>
        <v>21747.100000000002</v>
      </c>
      <c r="G79" s="87"/>
      <c r="H79" s="69"/>
    </row>
    <row r="80" spans="1:13" ht="33.6" customHeight="1" x14ac:dyDescent="0.2">
      <c r="A80" s="47" t="s">
        <v>0</v>
      </c>
      <c r="B80" s="54"/>
      <c r="C80" s="54"/>
      <c r="D80" s="55">
        <f>D8+D33+D64</f>
        <v>9273.6899999999987</v>
      </c>
      <c r="E80" s="55">
        <f t="shared" si="23"/>
        <v>69762.069999999992</v>
      </c>
      <c r="F80" s="55">
        <f>F8+F33+F64</f>
        <v>79035.759999999995</v>
      </c>
      <c r="G80" s="56"/>
    </row>
    <row r="81" spans="1:7" ht="19.5" customHeight="1" x14ac:dyDescent="0.2">
      <c r="A81" s="34" t="s">
        <v>12</v>
      </c>
      <c r="B81" s="34"/>
      <c r="C81" s="34"/>
      <c r="D81" s="34"/>
      <c r="E81" s="34"/>
      <c r="F81" s="34"/>
      <c r="G81" s="20"/>
    </row>
    <row r="82" spans="1:7" ht="20.25" customHeight="1" x14ac:dyDescent="0.2">
      <c r="A82" s="34" t="s">
        <v>36</v>
      </c>
      <c r="B82" s="34"/>
      <c r="C82" s="34"/>
      <c r="D82" s="35">
        <f>SUM(D83:D89)</f>
        <v>9273.69</v>
      </c>
      <c r="E82" s="35">
        <f>SUM(E83:E89)</f>
        <v>69762.070000000007</v>
      </c>
      <c r="F82" s="35">
        <f>SUM(F83:F89)</f>
        <v>79035.760000000009</v>
      </c>
      <c r="G82" s="20"/>
    </row>
    <row r="83" spans="1:7" s="24" customFormat="1" ht="20.25" customHeight="1" x14ac:dyDescent="0.25">
      <c r="A83" s="36" t="s">
        <v>32</v>
      </c>
      <c r="B83" s="34"/>
      <c r="C83" s="34"/>
      <c r="D83" s="45">
        <f>145.69+2548.57</f>
        <v>2694.26</v>
      </c>
      <c r="E83" s="39">
        <f>F83-D83</f>
        <v>0</v>
      </c>
      <c r="F83" s="45">
        <f>145.69+2548.57</f>
        <v>2694.26</v>
      </c>
      <c r="G83" s="20"/>
    </row>
    <row r="84" spans="1:7" s="24" customFormat="1" ht="35.450000000000003" customHeight="1" x14ac:dyDescent="0.25">
      <c r="A84" s="36" t="s">
        <v>33</v>
      </c>
      <c r="B84" s="34"/>
      <c r="C84" s="34"/>
      <c r="D84" s="45">
        <f>530.87+805.32+256.45</f>
        <v>1592.64</v>
      </c>
      <c r="E84" s="39">
        <f>F84-D84</f>
        <v>3885.08</v>
      </c>
      <c r="F84" s="45">
        <f>530.87+805.32+256.45+817.97+525+295.92+522+50.68+564.83+174.85-7.96-805.32+896.18+850.93</f>
        <v>5477.72</v>
      </c>
      <c r="G84" s="20"/>
    </row>
    <row r="85" spans="1:7" ht="30.6" customHeight="1" x14ac:dyDescent="0.25">
      <c r="A85" s="36" t="s">
        <v>31</v>
      </c>
      <c r="B85" s="37"/>
      <c r="C85" s="37"/>
      <c r="D85" s="45">
        <f>433.25+294.33+557.42+1.79</f>
        <v>1286.79</v>
      </c>
      <c r="E85" s="39">
        <f>F85-D85</f>
        <v>7876.9900000000007</v>
      </c>
      <c r="F85" s="45">
        <f>433.25+294.33+557.42+1.79-294.33+8303.88+174.86-557.42+250</f>
        <v>9163.7800000000007</v>
      </c>
      <c r="G85" s="21"/>
    </row>
    <row r="86" spans="1:7" s="24" customFormat="1" ht="33.6" customHeight="1" x14ac:dyDescent="0.25">
      <c r="A86" s="36" t="s">
        <v>34</v>
      </c>
      <c r="B86" s="37"/>
      <c r="C86" s="37"/>
      <c r="D86" s="45">
        <v>1700</v>
      </c>
      <c r="E86" s="39">
        <f>F86-D86</f>
        <v>0</v>
      </c>
      <c r="F86" s="45">
        <v>1700</v>
      </c>
      <c r="G86" s="21"/>
    </row>
    <row r="87" spans="1:7" ht="27" customHeight="1" x14ac:dyDescent="0.25">
      <c r="A87" s="36" t="s">
        <v>35</v>
      </c>
      <c r="B87" s="37"/>
      <c r="C87" s="37"/>
      <c r="D87" s="45">
        <v>2000</v>
      </c>
      <c r="E87" s="39">
        <f>F87-D87</f>
        <v>0</v>
      </c>
      <c r="F87" s="45">
        <v>2000</v>
      </c>
      <c r="G87" s="21"/>
    </row>
    <row r="88" spans="1:7" s="68" customFormat="1" ht="36" customHeight="1" x14ac:dyDescent="0.25">
      <c r="A88" s="36" t="s">
        <v>95</v>
      </c>
      <c r="B88" s="37"/>
      <c r="C88" s="37"/>
      <c r="D88" s="45">
        <v>0</v>
      </c>
      <c r="E88" s="39">
        <f t="shared" ref="E88:E89" si="24">F88-D88</f>
        <v>20070</v>
      </c>
      <c r="F88" s="45">
        <f>525+304.79+4260+11780.21+3200</f>
        <v>20070</v>
      </c>
      <c r="G88" s="21"/>
    </row>
    <row r="89" spans="1:7" s="68" customFormat="1" ht="20.25" customHeight="1" x14ac:dyDescent="0.25">
      <c r="A89" s="36" t="s">
        <v>97</v>
      </c>
      <c r="B89" s="37"/>
      <c r="C89" s="37"/>
      <c r="D89" s="45">
        <v>0</v>
      </c>
      <c r="E89" s="39">
        <f t="shared" si="24"/>
        <v>37930</v>
      </c>
      <c r="F89" s="45">
        <f>5430+2200+300+10000+20000</f>
        <v>37930</v>
      </c>
      <c r="G89" s="21"/>
    </row>
    <row r="90" spans="1:7" s="24" customFormat="1" ht="15" x14ac:dyDescent="0.25">
      <c r="A90" s="36"/>
      <c r="B90" s="37"/>
      <c r="C90" s="37"/>
      <c r="D90" s="38"/>
      <c r="E90" s="39"/>
      <c r="F90" s="38"/>
      <c r="G90" s="21"/>
    </row>
    <row r="91" spans="1:7" ht="33.75" customHeight="1" x14ac:dyDescent="0.2">
      <c r="A91" s="40"/>
      <c r="B91" s="40"/>
      <c r="C91" s="40"/>
      <c r="D91" s="41"/>
      <c r="E91" s="41"/>
      <c r="F91" s="41"/>
      <c r="G91" s="20"/>
    </row>
    <row r="92" spans="1:7" s="16" customFormat="1" ht="14.25" x14ac:dyDescent="0.2">
      <c r="A92" s="14"/>
      <c r="B92" s="13"/>
      <c r="C92" s="13"/>
      <c r="D92" s="15"/>
      <c r="E92" s="15"/>
      <c r="F92" s="15"/>
      <c r="G92" s="22"/>
    </row>
    <row r="93" spans="1:7" x14ac:dyDescent="0.2">
      <c r="F93" s="12"/>
    </row>
    <row r="97" spans="1:6" x14ac:dyDescent="0.2">
      <c r="F97" s="12"/>
    </row>
    <row r="99" spans="1:6" x14ac:dyDescent="0.2">
      <c r="A99" s="1" t="s">
        <v>96</v>
      </c>
    </row>
  </sheetData>
  <mergeCells count="20">
    <mergeCell ref="G59:G60"/>
    <mergeCell ref="G62:G63"/>
    <mergeCell ref="G78:G79"/>
    <mergeCell ref="G68:G69"/>
    <mergeCell ref="G73:G74"/>
    <mergeCell ref="G57:G58"/>
    <mergeCell ref="B1:F1"/>
    <mergeCell ref="B2:F2"/>
    <mergeCell ref="C3:G3"/>
    <mergeCell ref="A4:G4"/>
    <mergeCell ref="G12:G13"/>
    <mergeCell ref="G17:G18"/>
    <mergeCell ref="G31:G32"/>
    <mergeCell ref="G22:G23"/>
    <mergeCell ref="G47:G48"/>
    <mergeCell ref="G37:G38"/>
    <mergeCell ref="G42:G43"/>
    <mergeCell ref="G54:G55"/>
    <mergeCell ref="G25:G28"/>
    <mergeCell ref="G52:G53"/>
  </mergeCells>
  <pageMargins left="0.78740157480314965" right="0.39370078740157483" top="0.59055118110236227" bottom="0.59055118110236227" header="0.31496062992125984" footer="0.31496062992125984"/>
  <pageSetup paperSize="8" scale="80" firstPageNumber="224" fitToHeight="6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6</vt:lpstr>
      <vt:lpstr>'6'!Заголовки_для_печати</vt:lpstr>
      <vt:lpstr>'6'!Область_печати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Браун Ю.В.</dc:creator>
  <cp:lastModifiedBy>Абдуллина С.Ч.</cp:lastModifiedBy>
  <cp:lastPrinted>2022-05-18T07:24:08Z</cp:lastPrinted>
  <dcterms:created xsi:type="dcterms:W3CDTF">2019-03-18T11:42:58Z</dcterms:created>
  <dcterms:modified xsi:type="dcterms:W3CDTF">2022-05-13T06:21:10Z</dcterms:modified>
</cp:coreProperties>
</file>