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3A4F4613-AE9D-4C29-9486-D3C77A0B81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0" r:id="rId1"/>
    <sheet name="расходы" sheetId="8" r:id="rId2"/>
  </sheets>
  <definedNames>
    <definedName name="_xlnm.Print_Titles" localSheetId="0">доходы!$4:$6</definedName>
    <definedName name="_xlnm.Print_Titles" localSheetId="1">расходы!$5:$8</definedName>
    <definedName name="_xlnm.Print_Area" localSheetId="0">доходы!$A$1:$E$52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0" l="1"/>
  <c r="C8" i="10" s="1"/>
  <c r="D10" i="10"/>
  <c r="D11" i="10"/>
  <c r="E11" i="10"/>
  <c r="E10" i="10" s="1"/>
  <c r="D12" i="10"/>
  <c r="E12" i="10"/>
  <c r="C13" i="10"/>
  <c r="D14" i="10"/>
  <c r="E14" i="10"/>
  <c r="D15" i="10"/>
  <c r="E15" i="10"/>
  <c r="D17" i="10"/>
  <c r="E17" i="10"/>
  <c r="C18" i="10"/>
  <c r="D19" i="10"/>
  <c r="D18" i="10" s="1"/>
  <c r="E19" i="10"/>
  <c r="E18" i="10" s="1"/>
  <c r="D21" i="10"/>
  <c r="E22" i="10"/>
  <c r="D24" i="10"/>
  <c r="C26" i="10"/>
  <c r="C24" i="10" s="1"/>
  <c r="D26" i="10"/>
  <c r="D27" i="10"/>
  <c r="E27" i="10"/>
  <c r="E29" i="10"/>
  <c r="E31" i="10"/>
  <c r="E32" i="10"/>
  <c r="D33" i="10"/>
  <c r="E33" i="10"/>
  <c r="D38" i="10"/>
  <c r="D36" i="10" s="1"/>
  <c r="D35" i="10" s="1"/>
  <c r="E38" i="10"/>
  <c r="E36" i="10" s="1"/>
  <c r="E35" i="10" s="1"/>
  <c r="C41" i="10"/>
  <c r="C38" i="10" s="1"/>
  <c r="C36" i="10" s="1"/>
  <c r="C35" i="10" s="1"/>
  <c r="E26" i="10" l="1"/>
  <c r="E24" i="10" s="1"/>
  <c r="E13" i="10"/>
  <c r="D13" i="10"/>
  <c r="E7" i="10"/>
  <c r="E50" i="10" s="1"/>
  <c r="C7" i="10"/>
  <c r="C50" i="10" s="1"/>
  <c r="E8" i="10"/>
  <c r="D8" i="10"/>
  <c r="D7" i="10" s="1"/>
  <c r="D50" i="10" s="1"/>
  <c r="F46" i="8"/>
  <c r="F42" i="8"/>
  <c r="F40" i="8"/>
  <c r="F56" i="8"/>
  <c r="F43" i="8"/>
  <c r="F36" i="8"/>
  <c r="F17" i="8"/>
  <c r="E59" i="8" l="1"/>
  <c r="D59" i="8"/>
  <c r="E55" i="8"/>
  <c r="D55" i="8"/>
  <c r="E48" i="8"/>
  <c r="D48" i="8"/>
  <c r="E20" i="8"/>
  <c r="D20" i="8"/>
  <c r="F63" i="8"/>
  <c r="F61" i="8"/>
  <c r="F60" i="8"/>
  <c r="F58" i="8"/>
  <c r="F57" i="8"/>
  <c r="F54" i="8"/>
  <c r="F53" i="8"/>
  <c r="F52" i="8"/>
  <c r="F51" i="8"/>
  <c r="F49" i="8"/>
  <c r="F48" i="8" s="1"/>
  <c r="F47" i="8"/>
  <c r="F44" i="8"/>
  <c r="F41" i="8"/>
  <c r="F38" i="8"/>
  <c r="F35" i="8"/>
  <c r="F34" i="8"/>
  <c r="F33" i="8"/>
  <c r="F31" i="8"/>
  <c r="F30" i="8"/>
  <c r="F29" i="8"/>
  <c r="F28" i="8"/>
  <c r="F27" i="8"/>
  <c r="F26" i="8"/>
  <c r="F25" i="8"/>
  <c r="F23" i="8"/>
  <c r="F22" i="8"/>
  <c r="F21" i="8"/>
  <c r="F19" i="8"/>
  <c r="F18" i="8" s="1"/>
  <c r="F11" i="8"/>
  <c r="F12" i="8"/>
  <c r="F13" i="8"/>
  <c r="F14" i="8"/>
  <c r="F15" i="8"/>
  <c r="F16" i="8"/>
  <c r="F10" i="8"/>
  <c r="E18" i="8"/>
  <c r="D18" i="8"/>
  <c r="F59" i="8" l="1"/>
  <c r="F55" i="8"/>
  <c r="F20" i="8"/>
  <c r="F62" i="8"/>
  <c r="E62" i="8"/>
  <c r="D62" i="8"/>
  <c r="F50" i="8"/>
  <c r="E50" i="8"/>
  <c r="D50" i="8"/>
  <c r="F45" i="8"/>
  <c r="E45" i="8"/>
  <c r="D45" i="8"/>
  <c r="F39" i="8"/>
  <c r="E39" i="8"/>
  <c r="D39" i="8"/>
  <c r="F37" i="8"/>
  <c r="E37" i="8"/>
  <c r="D37" i="8"/>
  <c r="F32" i="8"/>
  <c r="E32" i="8"/>
  <c r="D32" i="8"/>
  <c r="F24" i="8"/>
  <c r="E24" i="8"/>
  <c r="D24" i="8"/>
  <c r="F9" i="8"/>
  <c r="E9" i="8"/>
  <c r="D9" i="8"/>
  <c r="E64" i="8" l="1"/>
  <c r="E66" i="8" s="1"/>
  <c r="D64" i="8"/>
  <c r="D66" i="8" s="1"/>
  <c r="F64" i="8"/>
  <c r="F66" i="8" s="1"/>
</calcChain>
</file>

<file path=xl/sharedStrings.xml><?xml version="1.0" encoding="utf-8"?>
<sst xmlns="http://schemas.openxmlformats.org/spreadsheetml/2006/main" count="158" uniqueCount="155">
  <si>
    <t>Сумма на год, тыс. руб.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</si>
  <si>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</si>
  <si>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</si>
  <si>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</si>
  <si>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</si>
  <si>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</si>
  <si>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</si>
  <si>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</si>
  <si>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</si>
  <si>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</si>
  <si>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</si>
  <si>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</si>
  <si>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</si>
  <si>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</si>
  <si>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</si>
  <si>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</si>
  <si>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</si>
  <si>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</si>
  <si>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</si>
  <si>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</si>
  <si>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 xml:space="preserve">Налог, взимаемый в связи с применением патентной системы налогообложения 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</si>
  <si>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</si>
  <si>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</si>
  <si>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</si>
  <si>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</si>
  <si>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</si>
  <si>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</si>
  <si>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</si>
  <si>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</si>
  <si>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</si>
  <si>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</si>
  <si>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>000 1 00 00000 00 0000 120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</si>
  <si>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</si>
  <si>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</si>
  <si>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</si>
  <si>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</si>
  <si>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</si>
  <si>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</si>
  <si>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</t>
  </si>
  <si>
    <t>000 1 11 09000 00 0000 120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</si>
  <si>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</si>
  <si>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</si>
  <si>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</si>
  <si>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</si>
  <si>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</si>
  <si>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</si>
  <si>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</si>
  <si>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</si>
  <si>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</si>
  <si>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</si>
  <si>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</si>
  <si>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</si>
  <si>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</si>
  <si>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</si>
  <si>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</si>
  <si>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</si>
  <si>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</si>
  <si>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</si>
  <si>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</si>
  <si>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Наименование кода классификации доходов</t>
  </si>
  <si>
    <t>Код  бюджетной классификации Российской Федерации</t>
  </si>
  <si>
    <t>Транспортный налог</t>
  </si>
  <si>
    <t>000 1 06 04000 02 0000 110</t>
  </si>
  <si>
    <t>Доходы от оказания платных услуг и компенсации затрат государства</t>
  </si>
  <si>
    <t>000 2 02 150000 00 0000 150</t>
  </si>
  <si>
    <t xml:space="preserve">      000 2 02 15001 04 0000 150</t>
  </si>
  <si>
    <t xml:space="preserve">      000 2 02 15002 04 0000 150</t>
  </si>
  <si>
    <t xml:space="preserve">Прочие дотации бюджетам городских округов </t>
  </si>
  <si>
    <t xml:space="preserve">      000 2 02 19999 04 0000 150</t>
  </si>
  <si>
    <t>000 2 02 20000 00 0000 150</t>
  </si>
  <si>
    <t xml:space="preserve">000 2 02 30000 00 0000 150 </t>
  </si>
  <si>
    <t>000 2 02 40000 00 0000 150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</si>
  <si>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</si>
  <si>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Прочие неналоговые доходы</t>
  </si>
  <si>
    <t>000 1 17 00000 00 0000 000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</si>
  <si>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</si>
  <si>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</si>
  <si>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000 1 09 00000 00 0000 000</t>
  </si>
  <si>
    <t>Задолженность и перерасчеты по отмененным налогам, сборам и иным обязательным платежам</t>
  </si>
  <si>
    <t>( тыс. рублей )</t>
  </si>
  <si>
    <t>Функциональная классификация расходов бюджетов Российской Федерации</t>
  </si>
  <si>
    <t>Наименование показателя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</si>
  <si>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</si>
  <si>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</si>
  <si>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</si>
  <si>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</si>
  <si>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</si>
  <si>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</si>
  <si>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</si>
  <si>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</si>
  <si>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</si>
  <si>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</si>
  <si>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</si>
  <si>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</si>
  <si>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</si>
  <si>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</si>
  <si>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</si>
  <si>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</si>
  <si>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</si>
  <si>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</si>
  <si>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</si>
  <si>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</si>
  <si>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</si>
  <si>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</si>
  <si>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</si>
  <si>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</si>
  <si>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</si>
  <si>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</si>
  <si>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</si>
  <si>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</si>
  <si>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</si>
  <si>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</si>
  <si>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</si>
  <si>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</si>
  <si>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</si>
  <si>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</si>
  <si>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</si>
  <si>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</si>
  <si>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</si>
  <si>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</si>
  <si>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</si>
  <si>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</si>
  <si>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</si>
  <si>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</si>
  <si>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</si>
  <si>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</si>
  <si>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</si>
  <si>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</si>
  <si>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</si>
  <si>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</si>
  <si>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</si>
  <si>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</si>
  <si>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</si>
  <si>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</si>
  <si>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</si>
  <si>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</si>
  <si>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Доходы</t>
  </si>
  <si>
    <t>Профицит (+), Дефицит (-)</t>
  </si>
  <si>
    <t>Ожидаемое исполнение по расходам бюджета города Радужный на 2022 год</t>
  </si>
  <si>
    <t>Исполнено на 01.11.2022 года</t>
  </si>
  <si>
    <t>Ожидаемые расходы за 2022 год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</si>
  <si>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</si>
  <si>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</si>
  <si>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</si>
  <si>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*Ожидаемое исполнение бюджета по доходам города Радужный на 2022 год сформировано с учетом фактического исполнения доходов по состоянию на 01.11.2022 и оценки исполнения в ноябре-декабре 2022 года.</t>
  </si>
  <si>
    <t>000 2 04 00000 00 0000 000</t>
  </si>
  <si>
    <t>Безвозмездные поступления от негосударственных организаций</t>
  </si>
  <si>
    <t>000 2 03 00000 00 0000 000</t>
  </si>
  <si>
    <t>Безвозмездные поступления от государственных (муниципальных) организаций</t>
  </si>
  <si>
    <t>Ожидаемое исполнение 2022 года*</t>
  </si>
  <si>
    <t>Фактическое исполнение на 01.11.2022 года</t>
  </si>
  <si>
    <t>Уточненный бюджет на 01.11.2022 года</t>
  </si>
  <si>
    <t>Ожидаемое исполнение бюджета по доходам города Радужный на 2022 год</t>
  </si>
  <si>
    <t>Уточненный бюджет              на 01.11.2022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</si>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</sst>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000"/>
    <numFmt numFmtId="166" formatCode="00"/>
    <numFmt numFmtId="167" formatCode="#,##0.00;[Red]\-#,##0.00;0.00"/>
    <numFmt numFmtId="168" formatCode="#,##0.00_ ;[Red]\-#,##0.00\ "/>
    <numFmt numFmtId="169" formatCode="#,##0.00;[Red]\-#,##0.000;0.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charset val="204"/>
    </font>
    <font>
      <b/>
      <sz val="12"/>
      <color rgb="FFFF0000"/>
      <name val="Trebuchet MS"/>
      <family val="2"/>
      <charset val="204"/>
    </font>
    <font>
      <sz val="10"/>
      <name val="Trebuchet MS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</cellStyleXfs>
  <cellXfs count="17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wrapText="1"/>
    </xf>
    <xf numFmtId="3" fontId="8" fillId="2" borderId="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 wrapText="1"/>
    </xf>
    <xf numFmtId="4" fontId="11" fillId="0" borderId="3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wrapText="1"/>
    </xf>
    <xf numFmtId="0" fontId="8" fillId="2" borderId="2" xfId="2" applyFont="1" applyFill="1" applyBorder="1" applyAlignment="1">
      <alignment horizontal="left" wrapText="1"/>
    </xf>
    <xf numFmtId="0" fontId="8" fillId="2" borderId="3" xfId="2" applyFont="1" applyFill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right"/>
    </xf>
    <xf numFmtId="0" fontId="9" fillId="0" borderId="0" xfId="0" applyFont="1" applyBorder="1"/>
    <xf numFmtId="0" fontId="7" fillId="0" borderId="2" xfId="0" applyFont="1" applyBorder="1" applyAlignment="1">
      <alignment horizontal="justify" wrapText="1"/>
    </xf>
    <xf numFmtId="0" fontId="7" fillId="0" borderId="3" xfId="0" applyFont="1" applyBorder="1" applyAlignment="1">
      <alignment horizontal="right"/>
    </xf>
    <xf numFmtId="4" fontId="7" fillId="0" borderId="3" xfId="0" applyNumberFormat="1" applyFont="1" applyBorder="1" applyAlignment="1">
      <alignment wrapText="1"/>
    </xf>
    <xf numFmtId="4" fontId="8" fillId="0" borderId="3" xfId="0" applyNumberFormat="1" applyFont="1" applyFill="1" applyBorder="1" applyAlignment="1">
      <alignment wrapText="1"/>
    </xf>
    <xf numFmtId="0" fontId="8" fillId="0" borderId="3" xfId="0" applyFont="1" applyBorder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4" fontId="8" fillId="0" borderId="3" xfId="0" applyNumberFormat="1" applyFont="1" applyBorder="1" applyAlignment="1">
      <alignment wrapText="1"/>
    </xf>
    <xf numFmtId="0" fontId="8" fillId="0" borderId="5" xfId="0" applyFont="1" applyFill="1" applyBorder="1" applyAlignment="1">
      <alignment horizontal="justify" wrapText="1"/>
    </xf>
    <xf numFmtId="0" fontId="8" fillId="0" borderId="6" xfId="0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4" fontId="12" fillId="0" borderId="3" xfId="0" applyNumberFormat="1" applyFont="1" applyBorder="1" applyAlignment="1">
      <alignment wrapText="1"/>
    </xf>
    <xf numFmtId="0" fontId="13" fillId="0" borderId="13" xfId="2" applyFont="1" applyFill="1" applyBorder="1" applyAlignment="1">
      <alignment horizontal="left" wrapText="1"/>
    </xf>
    <xf numFmtId="0" fontId="13" fillId="0" borderId="3" xfId="0" applyFont="1" applyFill="1" applyBorder="1"/>
    <xf numFmtId="0" fontId="13" fillId="2" borderId="13" xfId="0" applyFont="1" applyFill="1" applyBorder="1" applyAlignment="1">
      <alignment horizontal="left" wrapText="1"/>
    </xf>
    <xf numFmtId="4" fontId="8" fillId="2" borderId="3" xfId="0" applyNumberFormat="1" applyFont="1" applyFill="1" applyBorder="1" applyAlignment="1">
      <alignment wrapText="1"/>
    </xf>
    <xf numFmtId="4" fontId="8" fillId="0" borderId="12" xfId="0" applyNumberFormat="1" applyFont="1" applyFill="1" applyBorder="1" applyAlignment="1">
      <alignment wrapText="1"/>
    </xf>
    <xf numFmtId="4" fontId="8" fillId="2" borderId="12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right"/>
    </xf>
    <xf numFmtId="4" fontId="11" fillId="0" borderId="6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4" fontId="11" fillId="2" borderId="3" xfId="0" applyNumberFormat="1" applyFont="1" applyFill="1" applyBorder="1" applyAlignment="1">
      <alignment wrapText="1"/>
    </xf>
    <xf numFmtId="4" fontId="7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justify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14" fillId="0" borderId="0" xfId="1" applyNumberFormat="1" applyFont="1" applyAlignment="1" applyProtection="1">
      <alignment horizontal="center" vertical="center" wrapText="1"/>
      <protection hidden="1"/>
    </xf>
    <xf numFmtId="0" fontId="3" fillId="0" borderId="0" xfId="1"/>
    <xf numFmtId="0" fontId="15" fillId="0" borderId="0" xfId="1" applyFont="1" applyProtection="1">
      <protection hidden="1"/>
    </xf>
    <xf numFmtId="0" fontId="16" fillId="0" borderId="0" xfId="1" applyFont="1" applyProtection="1">
      <protection hidden="1"/>
    </xf>
    <xf numFmtId="4" fontId="17" fillId="0" borderId="0" xfId="1" applyNumberFormat="1" applyFont="1" applyProtection="1">
      <protection hidden="1"/>
    </xf>
    <xf numFmtId="0" fontId="18" fillId="0" borderId="17" xfId="1" applyFont="1" applyBorder="1" applyAlignment="1" applyProtection="1">
      <alignment horizontal="centerContinuous"/>
      <protection hidden="1"/>
    </xf>
    <xf numFmtId="0" fontId="18" fillId="0" borderId="21" xfId="1" applyFont="1" applyBorder="1" applyAlignment="1" applyProtection="1">
      <alignment horizontal="center" vertical="center"/>
      <protection hidden="1"/>
    </xf>
    <xf numFmtId="4" fontId="14" fillId="0" borderId="0" xfId="1" applyNumberFormat="1" applyFont="1" applyProtection="1">
      <protection hidden="1"/>
    </xf>
    <xf numFmtId="0" fontId="18" fillId="0" borderId="23" xfId="1" applyFont="1" applyBorder="1" applyAlignment="1" applyProtection="1">
      <alignment horizontal="centerContinuous"/>
      <protection hidden="1"/>
    </xf>
    <xf numFmtId="167" fontId="21" fillId="0" borderId="0" xfId="1" applyNumberFormat="1" applyFont="1" applyProtection="1">
      <protection hidden="1"/>
    </xf>
    <xf numFmtId="165" fontId="22" fillId="3" borderId="2" xfId="1" applyNumberFormat="1" applyFont="1" applyFill="1" applyBorder="1" applyAlignment="1" applyProtection="1">
      <alignment wrapText="1"/>
      <protection hidden="1"/>
    </xf>
    <xf numFmtId="166" fontId="22" fillId="3" borderId="31" xfId="1" applyNumberFormat="1" applyFont="1" applyFill="1" applyBorder="1" applyAlignment="1" applyProtection="1">
      <alignment horizontal="center"/>
      <protection hidden="1"/>
    </xf>
    <xf numFmtId="166" fontId="22" fillId="3" borderId="3" xfId="1" applyNumberFormat="1" applyFont="1" applyFill="1" applyBorder="1" applyAlignment="1" applyProtection="1">
      <alignment horizontal="center"/>
      <protection hidden="1"/>
    </xf>
    <xf numFmtId="167" fontId="22" fillId="0" borderId="4" xfId="4" applyNumberFormat="1" applyFont="1" applyBorder="1" applyProtection="1">
      <protection hidden="1"/>
    </xf>
    <xf numFmtId="165" fontId="2" fillId="3" borderId="2" xfId="1" applyNumberFormat="1" applyFont="1" applyFill="1" applyBorder="1" applyAlignment="1" applyProtection="1">
      <alignment wrapText="1"/>
      <protection hidden="1"/>
    </xf>
    <xf numFmtId="166" fontId="2" fillId="3" borderId="31" xfId="1" applyNumberFormat="1" applyFont="1" applyFill="1" applyBorder="1" applyAlignment="1" applyProtection="1">
      <alignment horizontal="center"/>
      <protection hidden="1"/>
    </xf>
    <xf numFmtId="166" fontId="2" fillId="3" borderId="3" xfId="1" applyNumberFormat="1" applyFont="1" applyFill="1" applyBorder="1" applyAlignment="1" applyProtection="1">
      <alignment horizontal="center"/>
      <protection hidden="1"/>
    </xf>
    <xf numFmtId="167" fontId="21" fillId="0" borderId="3" xfId="1" applyNumberFormat="1" applyFont="1" applyBorder="1" applyProtection="1">
      <protection hidden="1"/>
    </xf>
    <xf numFmtId="167" fontId="21" fillId="0" borderId="4" xfId="1" applyNumberFormat="1" applyFont="1" applyBorder="1" applyProtection="1">
      <protection hidden="1"/>
    </xf>
    <xf numFmtId="166" fontId="18" fillId="3" borderId="31" xfId="1" applyNumberFormat="1" applyFont="1" applyFill="1" applyBorder="1" applyAlignment="1" applyProtection="1">
      <alignment horizontal="center"/>
      <protection hidden="1"/>
    </xf>
    <xf numFmtId="166" fontId="18" fillId="3" borderId="3" xfId="1" applyNumberFormat="1" applyFont="1" applyFill="1" applyBorder="1" applyAlignment="1" applyProtection="1">
      <alignment horizontal="center"/>
      <protection hidden="1"/>
    </xf>
    <xf numFmtId="167" fontId="23" fillId="0" borderId="31" xfId="4" applyNumberFormat="1" applyFont="1" applyBorder="1" applyProtection="1">
      <protection hidden="1"/>
    </xf>
    <xf numFmtId="167" fontId="23" fillId="0" borderId="4" xfId="4" applyNumberFormat="1" applyFont="1" applyBorder="1" applyProtection="1">
      <protection hidden="1"/>
    </xf>
    <xf numFmtId="165" fontId="22" fillId="3" borderId="16" xfId="1" applyNumberFormat="1" applyFont="1" applyFill="1" applyBorder="1" applyAlignment="1" applyProtection="1">
      <alignment wrapText="1"/>
      <protection hidden="1"/>
    </xf>
    <xf numFmtId="166" fontId="22" fillId="3" borderId="32" xfId="1" applyNumberFormat="1" applyFont="1" applyFill="1" applyBorder="1" applyAlignment="1" applyProtection="1">
      <alignment horizontal="center"/>
      <protection hidden="1"/>
    </xf>
    <xf numFmtId="166" fontId="22" fillId="3" borderId="12" xfId="1" applyNumberFormat="1" applyFont="1" applyFill="1" applyBorder="1" applyAlignment="1" applyProtection="1">
      <alignment horizontal="center"/>
      <protection hidden="1"/>
    </xf>
    <xf numFmtId="167" fontId="22" fillId="0" borderId="14" xfId="4" applyNumberFormat="1" applyFont="1" applyBorder="1" applyProtection="1">
      <protection hidden="1"/>
    </xf>
    <xf numFmtId="0" fontId="2" fillId="0" borderId="26" xfId="16" applyFont="1" applyBorder="1" applyProtection="1">
      <protection hidden="1"/>
    </xf>
    <xf numFmtId="0" fontId="16" fillId="0" borderId="27" xfId="1" applyFont="1" applyBorder="1" applyProtection="1">
      <protection hidden="1"/>
    </xf>
    <xf numFmtId="0" fontId="16" fillId="0" borderId="28" xfId="1" applyFont="1" applyBorder="1" applyProtection="1">
      <protection hidden="1"/>
    </xf>
    <xf numFmtId="40" fontId="2" fillId="0" borderId="27" xfId="1" applyNumberFormat="1" applyFont="1" applyBorder="1" applyAlignment="1" applyProtection="1">
      <alignment horizontal="right"/>
      <protection hidden="1"/>
    </xf>
    <xf numFmtId="40" fontId="2" fillId="2" borderId="30" xfId="1" applyNumberFormat="1" applyFont="1" applyFill="1" applyBorder="1" applyAlignment="1" applyProtection="1">
      <alignment horizontal="right"/>
      <protection hidden="1"/>
    </xf>
    <xf numFmtId="0" fontId="3" fillId="0" borderId="27" xfId="1" applyBorder="1"/>
    <xf numFmtId="40" fontId="2" fillId="0" borderId="30" xfId="1" applyNumberFormat="1" applyFont="1" applyBorder="1" applyAlignment="1" applyProtection="1">
      <alignment horizontal="right"/>
      <protection hidden="1"/>
    </xf>
    <xf numFmtId="4" fontId="17" fillId="0" borderId="0" xfId="1" applyNumberFormat="1" applyFont="1"/>
    <xf numFmtId="0" fontId="2" fillId="0" borderId="35" xfId="16" applyFont="1" applyBorder="1"/>
    <xf numFmtId="0" fontId="3" fillId="0" borderId="28" xfId="1" applyBorder="1"/>
    <xf numFmtId="0" fontId="3" fillId="0" borderId="0" xfId="1" applyAlignment="1">
      <alignment horizontal="right"/>
    </xf>
    <xf numFmtId="168" fontId="3" fillId="0" borderId="0" xfId="1" applyNumberFormat="1"/>
    <xf numFmtId="166" fontId="20" fillId="3" borderId="36" xfId="1" applyNumberFormat="1" applyFont="1" applyFill="1" applyBorder="1" applyAlignment="1" applyProtection="1">
      <alignment horizontal="center"/>
      <protection hidden="1"/>
    </xf>
    <xf numFmtId="166" fontId="20" fillId="3" borderId="15" xfId="1" applyNumberFormat="1" applyFont="1" applyFill="1" applyBorder="1" applyAlignment="1" applyProtection="1">
      <alignment horizontal="center"/>
      <protection hidden="1"/>
    </xf>
    <xf numFmtId="167" fontId="21" fillId="0" borderId="31" xfId="1" applyNumberFormat="1" applyFont="1" applyBorder="1" applyProtection="1">
      <protection hidden="1"/>
    </xf>
    <xf numFmtId="40" fontId="2" fillId="0" borderId="33" xfId="1" applyNumberFormat="1" applyFont="1" applyBorder="1" applyAlignment="1" applyProtection="1">
      <alignment horizontal="right"/>
      <protection hidden="1"/>
    </xf>
    <xf numFmtId="40" fontId="2" fillId="2" borderId="33" xfId="1" applyNumberFormat="1" applyFont="1" applyFill="1" applyBorder="1" applyAlignment="1" applyProtection="1">
      <alignment horizontal="right"/>
      <protection hidden="1"/>
    </xf>
    <xf numFmtId="165" fontId="2" fillId="3" borderId="39" xfId="1" applyNumberFormat="1" applyFont="1" applyFill="1" applyBorder="1" applyAlignment="1" applyProtection="1">
      <alignment wrapText="1"/>
      <protection hidden="1"/>
    </xf>
    <xf numFmtId="167" fontId="21" fillId="0" borderId="36" xfId="1" applyNumberFormat="1" applyFont="1" applyBorder="1" applyProtection="1">
      <protection hidden="1"/>
    </xf>
    <xf numFmtId="167" fontId="21" fillId="0" borderId="15" xfId="1" applyNumberFormat="1" applyFont="1" applyBorder="1" applyProtection="1">
      <protection hidden="1"/>
    </xf>
    <xf numFmtId="167" fontId="21" fillId="0" borderId="40" xfId="1" applyNumberFormat="1" applyFont="1" applyBorder="1" applyProtection="1">
      <protection hidden="1"/>
    </xf>
    <xf numFmtId="0" fontId="19" fillId="0" borderId="41" xfId="1" applyFont="1" applyBorder="1" applyAlignment="1" applyProtection="1">
      <alignment horizontal="centerContinuous"/>
      <protection hidden="1"/>
    </xf>
    <xf numFmtId="0" fontId="19" fillId="0" borderId="34" xfId="1" applyFont="1" applyBorder="1" applyAlignment="1" applyProtection="1">
      <alignment horizontal="center"/>
      <protection hidden="1"/>
    </xf>
    <xf numFmtId="0" fontId="19" fillId="0" borderId="37" xfId="1" applyFont="1" applyBorder="1" applyAlignment="1" applyProtection="1">
      <alignment horizontal="center"/>
      <protection hidden="1"/>
    </xf>
    <xf numFmtId="0" fontId="19" fillId="0" borderId="38" xfId="1" applyFont="1" applyBorder="1" applyAlignment="1" applyProtection="1">
      <alignment horizontal="center"/>
      <protection hidden="1"/>
    </xf>
    <xf numFmtId="0" fontId="18" fillId="0" borderId="41" xfId="1" applyFont="1" applyBorder="1" applyAlignment="1" applyProtection="1">
      <alignment horizontal="centerContinuous" vertical="top"/>
      <protection hidden="1"/>
    </xf>
    <xf numFmtId="0" fontId="18" fillId="0" borderId="41" xfId="1" applyFont="1" applyBorder="1" applyAlignment="1" applyProtection="1">
      <alignment horizontal="center" vertical="center" wrapText="1"/>
      <protection hidden="1"/>
    </xf>
    <xf numFmtId="0" fontId="18" fillId="0" borderId="9" xfId="1" applyFont="1" applyBorder="1" applyAlignment="1" applyProtection="1">
      <alignment horizontal="center" vertical="center" wrapText="1"/>
      <protection hidden="1"/>
    </xf>
    <xf numFmtId="167" fontId="25" fillId="0" borderId="4" xfId="17" applyNumberFormat="1" applyFont="1" applyFill="1" applyBorder="1" applyAlignment="1" applyProtection="1">
      <protection hidden="1"/>
    </xf>
    <xf numFmtId="169" fontId="22" fillId="0" borderId="3" xfId="4" applyNumberFormat="1" applyFont="1" applyBorder="1" applyProtection="1">
      <protection hidden="1"/>
    </xf>
    <xf numFmtId="167" fontId="22" fillId="0" borderId="31" xfId="17" applyNumberFormat="1" applyFont="1" applyFill="1" applyBorder="1" applyAlignment="1" applyProtection="1">
      <protection hidden="1"/>
    </xf>
    <xf numFmtId="169" fontId="22" fillId="0" borderId="31" xfId="1" applyNumberFormat="1" applyFont="1" applyFill="1" applyBorder="1" applyAlignment="1" applyProtection="1">
      <protection hidden="1"/>
    </xf>
    <xf numFmtId="167" fontId="22" fillId="0" borderId="31" xfId="1" applyNumberFormat="1" applyFont="1" applyFill="1" applyBorder="1" applyAlignment="1" applyProtection="1">
      <protection hidden="1"/>
    </xf>
    <xf numFmtId="167" fontId="22" fillId="0" borderId="32" xfId="1" applyNumberFormat="1" applyFont="1" applyFill="1" applyBorder="1" applyAlignment="1" applyProtection="1">
      <protection hidden="1"/>
    </xf>
    <xf numFmtId="169" fontId="22" fillId="0" borderId="32" xfId="1" applyNumberFormat="1" applyFont="1" applyFill="1" applyBorder="1" applyAlignment="1" applyProtection="1">
      <protection hidden="1"/>
    </xf>
    <xf numFmtId="167" fontId="21" fillId="0" borderId="31" xfId="17" applyNumberFormat="1" applyFont="1" applyFill="1" applyBorder="1" applyAlignment="1" applyProtection="1">
      <protection hidden="1"/>
    </xf>
    <xf numFmtId="167" fontId="21" fillId="0" borderId="3" xfId="17" applyNumberFormat="1" applyFont="1" applyFill="1" applyBorder="1" applyAlignment="1" applyProtection="1">
      <protection hidden="1"/>
    </xf>
    <xf numFmtId="0" fontId="8" fillId="2" borderId="2" xfId="0" applyFont="1" applyFill="1" applyBorder="1" applyAlignment="1">
      <alignment horizontal="left" wrapText="1"/>
    </xf>
    <xf numFmtId="2" fontId="3" fillId="0" borderId="0" xfId="1" applyNumberFormat="1"/>
    <xf numFmtId="0" fontId="19" fillId="0" borderId="42" xfId="1" applyFont="1" applyBorder="1" applyAlignment="1" applyProtection="1">
      <alignment horizontal="center"/>
      <protection hidden="1"/>
    </xf>
    <xf numFmtId="0" fontId="19" fillId="0" borderId="25" xfId="1" applyFont="1" applyBorder="1" applyAlignment="1" applyProtection="1">
      <alignment horizontal="center"/>
      <protection hidden="1"/>
    </xf>
    <xf numFmtId="169" fontId="26" fillId="0" borderId="31" xfId="17" applyNumberFormat="1" applyFont="1" applyFill="1" applyBorder="1" applyAlignment="1" applyProtection="1">
      <protection hidden="1"/>
    </xf>
    <xf numFmtId="169" fontId="26" fillId="0" borderId="31" xfId="17" applyNumberFormat="1" applyFont="1" applyFill="1" applyBorder="1" applyAlignment="1" applyProtection="1">
      <protection hidden="1"/>
    </xf>
    <xf numFmtId="169" fontId="26" fillId="0" borderId="31" xfId="17" applyNumberFormat="1" applyFont="1" applyFill="1" applyBorder="1" applyAlignment="1" applyProtection="1">
      <protection hidden="1"/>
    </xf>
    <xf numFmtId="169" fontId="26" fillId="0" borderId="31" xfId="17" applyNumberFormat="1" applyFont="1" applyFill="1" applyBorder="1" applyAlignment="1" applyProtection="1">
      <protection hidden="1"/>
    </xf>
    <xf numFmtId="169" fontId="26" fillId="0" borderId="31" xfId="17" applyNumberFormat="1" applyFont="1" applyFill="1" applyBorder="1" applyAlignment="1" applyProtection="1">
      <protection hidden="1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wrapText="1"/>
    </xf>
    <xf numFmtId="4" fontId="7" fillId="0" borderId="0" xfId="0" applyNumberFormat="1" applyFont="1" applyBorder="1" applyAlignment="1">
      <alignment horizontal="right"/>
    </xf>
    <xf numFmtId="4" fontId="11" fillId="0" borderId="9" xfId="0" applyNumberFormat="1" applyFont="1" applyFill="1" applyBorder="1" applyAlignment="1">
      <alignment wrapText="1"/>
    </xf>
    <xf numFmtId="4" fontId="8" fillId="2" borderId="14" xfId="0" applyNumberFormat="1" applyFont="1" applyFill="1" applyBorder="1" applyAlignment="1">
      <alignment wrapText="1"/>
    </xf>
    <xf numFmtId="4" fontId="8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4" fontId="11" fillId="2" borderId="4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wrapText="1"/>
    </xf>
    <xf numFmtId="4" fontId="8" fillId="2" borderId="9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>
      <alignment wrapText="1"/>
    </xf>
    <xf numFmtId="4" fontId="7" fillId="0" borderId="4" xfId="0" applyNumberFormat="1" applyFont="1" applyFill="1" applyBorder="1" applyAlignment="1">
      <alignment wrapText="1"/>
    </xf>
    <xf numFmtId="4" fontId="11" fillId="0" borderId="4" xfId="0" applyNumberFormat="1" applyFont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9" fillId="0" borderId="18" xfId="1" applyFont="1" applyBorder="1" applyAlignment="1" applyProtection="1">
      <alignment horizontal="center" vertical="top" wrapText="1"/>
      <protection hidden="1"/>
    </xf>
    <xf numFmtId="0" fontId="19" fillId="0" borderId="19" xfId="1" applyFont="1" applyBorder="1" applyAlignment="1" applyProtection="1">
      <alignment horizontal="center" vertical="top" wrapText="1"/>
      <protection hidden="1"/>
    </xf>
    <xf numFmtId="0" fontId="19" fillId="0" borderId="22" xfId="1" applyFont="1" applyBorder="1" applyAlignment="1" applyProtection="1">
      <alignment horizontal="center" vertical="top" wrapText="1"/>
      <protection hidden="1"/>
    </xf>
    <xf numFmtId="0" fontId="18" fillId="0" borderId="20" xfId="16" applyFont="1" applyBorder="1" applyAlignment="1" applyProtection="1">
      <alignment horizontal="center" vertical="center" wrapText="1"/>
      <protection hidden="1"/>
    </xf>
    <xf numFmtId="0" fontId="18" fillId="0" borderId="0" xfId="16" applyFont="1" applyBorder="1" applyAlignment="1" applyProtection="1">
      <alignment horizontal="center" vertical="center" wrapText="1"/>
      <protection hidden="1"/>
    </xf>
    <xf numFmtId="0" fontId="18" fillId="0" borderId="34" xfId="16" applyFont="1" applyBorder="1" applyAlignment="1" applyProtection="1">
      <alignment horizontal="center" vertical="center" wrapText="1"/>
      <protection hidden="1"/>
    </xf>
    <xf numFmtId="0" fontId="18" fillId="2" borderId="24" xfId="16" applyFont="1" applyFill="1" applyBorder="1" applyAlignment="1" applyProtection="1">
      <alignment horizontal="center" vertical="center" wrapText="1"/>
      <protection hidden="1"/>
    </xf>
    <xf numFmtId="0" fontId="1" fillId="2" borderId="25" xfId="3" applyFill="1" applyBorder="1" applyAlignment="1">
      <alignment horizontal="center" vertical="center" wrapText="1"/>
    </xf>
    <xf numFmtId="0" fontId="18" fillId="0" borderId="29" xfId="16" applyFont="1" applyBorder="1" applyAlignment="1" applyProtection="1">
      <alignment horizontal="center" vertical="center" wrapText="1"/>
      <protection hidden="1"/>
    </xf>
    <xf numFmtId="0" fontId="18" fillId="0" borderId="3" xfId="16" applyFont="1" applyBorder="1" applyAlignment="1" applyProtection="1">
      <alignment horizontal="center" vertical="center" wrapText="1"/>
      <protection hidden="1"/>
    </xf>
    <xf numFmtId="0" fontId="18" fillId="0" borderId="6" xfId="16" applyFont="1" applyBorder="1" applyAlignment="1" applyProtection="1">
      <alignment horizontal="center" vertical="center" wrapText="1"/>
      <protection hidden="1"/>
    </xf>
    <xf numFmtId="0" fontId="19" fillId="0" borderId="0" xfId="1" applyFont="1" applyAlignment="1" applyProtection="1">
      <alignment horizontal="right"/>
      <protection hidden="1"/>
    </xf>
  </cellXfs>
  <cellStyles count="18">
    <cellStyle name="Обычный" xfId="0" builtinId="0"/>
    <cellStyle name="Обычный 2" xfId="1" xr:uid="{00000000-0005-0000-0000-000001000000}"/>
    <cellStyle name="Обычный 2 10" xfId="4" xr:uid="{00000000-0005-0000-0000-000002000000}"/>
    <cellStyle name="Обычный 2 11" xfId="5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 2 4" xfId="8" xr:uid="{00000000-0005-0000-0000-000006000000}"/>
    <cellStyle name="Обычный 2 5" xfId="9" xr:uid="{00000000-0005-0000-0000-000007000000}"/>
    <cellStyle name="Обычный 2 5 2" xfId="10" xr:uid="{00000000-0005-0000-0000-000008000000}"/>
    <cellStyle name="Обычный 2 6" xfId="11" xr:uid="{00000000-0005-0000-0000-000009000000}"/>
    <cellStyle name="Обычный 2 6 2" xfId="12" xr:uid="{00000000-0005-0000-0000-00000A000000}"/>
    <cellStyle name="Обычный 2 7" xfId="13" xr:uid="{00000000-0005-0000-0000-00000B000000}"/>
    <cellStyle name="Обычный 2 8" xfId="14" xr:uid="{00000000-0005-0000-0000-00000C000000}"/>
    <cellStyle name="Обычный 2 9" xfId="15" xr:uid="{00000000-0005-0000-0000-00000D000000}"/>
    <cellStyle name="Обычный 3" xfId="2" xr:uid="{00000000-0005-0000-0000-00000E000000}"/>
    <cellStyle name="Обычный 4" xfId="3" xr:uid="{00000000-0005-0000-0000-00000F000000}"/>
    <cellStyle name="Обычный 5" xfId="17" xr:uid="{00000000-0005-0000-0000-000010000000}"/>
    <cellStyle name="Обычный_tmp 3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3"/>
  <sheetViews>
    <sheetView view="pageBreakPreview" topLeftCell="A46" zoomScaleNormal="100" zoomScaleSheetLayoutView="100" workbookViewId="0">
      <selection activeCell="E49" sqref="E49"/>
    </sheetView>
  </sheetViews>
  <sheetFormatPr defaultColWidth="9.140625" defaultRowHeight="18" x14ac:dyDescent="0.25"/>
  <cols>
    <col min="1" max="1" width="66.7109375" style="1" customWidth="1"/>
    <col min="2" max="2" width="43.28515625" style="2" customWidth="1"/>
    <col min="3" max="4" width="21.7109375" style="3" customWidth="1"/>
    <col min="5" max="5" width="22.42578125" style="3" customWidth="1"/>
    <col min="6" max="6" width="13.42578125" style="2" customWidth="1"/>
    <col min="7" max="7" width="18.140625" style="3" customWidth="1"/>
    <col min="8" max="16384" width="9.140625" style="3"/>
  </cols>
  <sheetData>
    <row r="2" spans="1:7" s="1" customFormat="1" ht="18.75" customHeight="1" x14ac:dyDescent="0.3">
      <c r="A2" s="150" t="s">
        <v>152</v>
      </c>
      <c r="B2" s="150"/>
      <c r="C2" s="150"/>
      <c r="D2" s="150"/>
      <c r="E2" s="150"/>
      <c r="F2" s="52"/>
    </row>
    <row r="3" spans="1:7" ht="19.5" thickBot="1" x14ac:dyDescent="0.35">
      <c r="B3" s="4"/>
      <c r="C3" s="5"/>
      <c r="D3" s="5"/>
      <c r="E3" s="5"/>
      <c r="F3" s="131"/>
      <c r="G3" s="9"/>
    </row>
    <row r="4" spans="1:7" s="6" customFormat="1" ht="18.75" x14ac:dyDescent="0.25">
      <c r="A4" s="151" t="s">
        <v>59</v>
      </c>
      <c r="B4" s="153" t="s">
        <v>60</v>
      </c>
      <c r="C4" s="155" t="s">
        <v>0</v>
      </c>
      <c r="D4" s="156"/>
      <c r="E4" s="157"/>
      <c r="F4" s="149"/>
      <c r="G4" s="26"/>
    </row>
    <row r="5" spans="1:7" s="9" customFormat="1" ht="47.25" x14ac:dyDescent="0.25">
      <c r="A5" s="152"/>
      <c r="B5" s="154"/>
      <c r="C5" s="7" t="s">
        <v>151</v>
      </c>
      <c r="D5" s="8" t="s">
        <v>150</v>
      </c>
      <c r="E5" s="57" t="s">
        <v>149</v>
      </c>
      <c r="F5" s="149"/>
    </row>
    <row r="6" spans="1:7" s="14" customFormat="1" ht="18.75" x14ac:dyDescent="0.3">
      <c r="A6" s="10">
        <v>1</v>
      </c>
      <c r="B6" s="11">
        <v>2</v>
      </c>
      <c r="C6" s="12">
        <v>3</v>
      </c>
      <c r="D6" s="12">
        <v>4</v>
      </c>
      <c r="E6" s="13">
        <v>5</v>
      </c>
      <c r="F6" s="145"/>
    </row>
    <row r="7" spans="1:7" s="14" customFormat="1" ht="18.75" x14ac:dyDescent="0.3">
      <c r="A7" s="15" t="s">
        <v>1</v>
      </c>
      <c r="B7" s="16" t="s">
        <v>2</v>
      </c>
      <c r="C7" s="17">
        <f>C24+C8</f>
        <v>802707.29</v>
      </c>
      <c r="D7" s="17">
        <f>D24+D8</f>
        <v>675721.45000000007</v>
      </c>
      <c r="E7" s="144">
        <f>E24+E8</f>
        <v>843707.29</v>
      </c>
      <c r="F7" s="134"/>
    </row>
    <row r="8" spans="1:7" s="9" customFormat="1" ht="18.75" x14ac:dyDescent="0.3">
      <c r="A8" s="15" t="s">
        <v>3</v>
      </c>
      <c r="B8" s="16" t="s">
        <v>4</v>
      </c>
      <c r="C8" s="18">
        <f>C10+C13+C18+C22+C12+C23</f>
        <v>687767.59</v>
      </c>
      <c r="D8" s="18">
        <f>D10+D13+D18+D22+D12+D23</f>
        <v>581337.4800000001</v>
      </c>
      <c r="E8" s="142">
        <f>E10+E13+E18+E22+E12+E23</f>
        <v>726187.06</v>
      </c>
      <c r="F8" s="134"/>
    </row>
    <row r="9" spans="1:7" s="9" customFormat="1" ht="18.75" x14ac:dyDescent="0.3">
      <c r="A9" s="15" t="s">
        <v>5</v>
      </c>
      <c r="B9" s="16"/>
      <c r="C9" s="18"/>
      <c r="D9" s="18"/>
      <c r="E9" s="142"/>
      <c r="F9" s="134"/>
    </row>
    <row r="10" spans="1:7" s="9" customFormat="1" ht="18.75" x14ac:dyDescent="0.3">
      <c r="A10" s="15" t="s">
        <v>6</v>
      </c>
      <c r="B10" s="16" t="s">
        <v>7</v>
      </c>
      <c r="C10" s="18">
        <f>C11</f>
        <v>528463</v>
      </c>
      <c r="D10" s="18">
        <f>D11</f>
        <v>432313.32</v>
      </c>
      <c r="E10" s="142">
        <f>E11</f>
        <v>538554</v>
      </c>
      <c r="F10" s="134"/>
    </row>
    <row r="11" spans="1:7" s="9" customFormat="1" ht="18.75" x14ac:dyDescent="0.3">
      <c r="A11" s="19" t="s">
        <v>8</v>
      </c>
      <c r="B11" s="20" t="s">
        <v>9</v>
      </c>
      <c r="C11" s="21">
        <v>528463</v>
      </c>
      <c r="D11" s="21">
        <f>428911.01+3402.31</f>
        <v>432313.32</v>
      </c>
      <c r="E11" s="143">
        <f>528463+10091</f>
        <v>538554</v>
      </c>
      <c r="F11" s="134"/>
    </row>
    <row r="12" spans="1:7" s="9" customFormat="1" ht="56.25" x14ac:dyDescent="0.3">
      <c r="A12" s="22" t="s">
        <v>10</v>
      </c>
      <c r="B12" s="23" t="s">
        <v>11</v>
      </c>
      <c r="C12" s="18">
        <v>8775.2999999999993</v>
      </c>
      <c r="D12" s="18">
        <f>8433.77+24.51</f>
        <v>8458.2800000000007</v>
      </c>
      <c r="E12" s="142">
        <f>8775.3+1266</f>
        <v>10041.299999999999</v>
      </c>
      <c r="F12" s="134"/>
    </row>
    <row r="13" spans="1:7" s="26" customFormat="1" ht="18.75" x14ac:dyDescent="0.3">
      <c r="A13" s="24" t="s">
        <v>12</v>
      </c>
      <c r="B13" s="25" t="s">
        <v>13</v>
      </c>
      <c r="C13" s="18">
        <f>C14+C15+C16+C17</f>
        <v>100031.19</v>
      </c>
      <c r="D13" s="18">
        <f>D14+D15+D16+D17</f>
        <v>103366.77000000002</v>
      </c>
      <c r="E13" s="142">
        <f>E14+E15+E16+E17</f>
        <v>120885.40000000001</v>
      </c>
      <c r="F13" s="134"/>
    </row>
    <row r="14" spans="1:7" s="9" customFormat="1" ht="37.5" x14ac:dyDescent="0.3">
      <c r="A14" s="27" t="s">
        <v>14</v>
      </c>
      <c r="B14" s="28" t="s">
        <v>15</v>
      </c>
      <c r="C14" s="29">
        <v>97590.1</v>
      </c>
      <c r="D14" s="54">
        <f>96199.16+5489.58</f>
        <v>101688.74</v>
      </c>
      <c r="E14" s="138">
        <f>97590.1+20839</f>
        <v>118429.1</v>
      </c>
      <c r="F14" s="134"/>
    </row>
    <row r="15" spans="1:7" s="9" customFormat="1" ht="37.5" x14ac:dyDescent="0.3">
      <c r="A15" s="27" t="s">
        <v>16</v>
      </c>
      <c r="B15" s="28" t="s">
        <v>17</v>
      </c>
      <c r="C15" s="29">
        <v>326.3</v>
      </c>
      <c r="D15" s="54">
        <f>346.88-5.39</f>
        <v>341.49</v>
      </c>
      <c r="E15" s="138">
        <f>326.3+15.2</f>
        <v>341.5</v>
      </c>
      <c r="F15" s="134"/>
    </row>
    <row r="16" spans="1:7" s="9" customFormat="1" ht="18.75" x14ac:dyDescent="0.3">
      <c r="A16" s="27" t="s">
        <v>18</v>
      </c>
      <c r="B16" s="28" t="s">
        <v>19</v>
      </c>
      <c r="C16" s="29">
        <v>4.79</v>
      </c>
      <c r="D16" s="54">
        <v>4.8</v>
      </c>
      <c r="E16" s="138">
        <v>4.8</v>
      </c>
      <c r="F16" s="134"/>
    </row>
    <row r="17" spans="1:6" s="9" customFormat="1" ht="37.5" x14ac:dyDescent="0.3">
      <c r="A17" s="27" t="s">
        <v>20</v>
      </c>
      <c r="B17" s="28" t="s">
        <v>21</v>
      </c>
      <c r="C17" s="29">
        <v>2110</v>
      </c>
      <c r="D17" s="54">
        <f>1331.66+0.08</f>
        <v>1331.74</v>
      </c>
      <c r="E17" s="138">
        <f>2110</f>
        <v>2110</v>
      </c>
      <c r="F17" s="134"/>
    </row>
    <row r="18" spans="1:6" s="9" customFormat="1" ht="18.75" x14ac:dyDescent="0.3">
      <c r="A18" s="24" t="s">
        <v>22</v>
      </c>
      <c r="B18" s="25" t="s">
        <v>23</v>
      </c>
      <c r="C18" s="18">
        <f>C19+C20+C21</f>
        <v>44799</v>
      </c>
      <c r="D18" s="53">
        <f>D19+D20+D21</f>
        <v>31355.329999999998</v>
      </c>
      <c r="E18" s="139">
        <f>E19+E20+E21</f>
        <v>49873.26</v>
      </c>
      <c r="F18" s="134"/>
    </row>
    <row r="19" spans="1:6" s="9" customFormat="1" ht="18.75" x14ac:dyDescent="0.3">
      <c r="A19" s="27" t="s">
        <v>24</v>
      </c>
      <c r="B19" s="28" t="s">
        <v>25</v>
      </c>
      <c r="C19" s="29">
        <v>20863</v>
      </c>
      <c r="D19" s="54">
        <f>11009.41+426.75</f>
        <v>11436.16</v>
      </c>
      <c r="E19" s="138">
        <f>20863+5074.26</f>
        <v>25937.260000000002</v>
      </c>
      <c r="F19" s="134"/>
    </row>
    <row r="20" spans="1:6" s="9" customFormat="1" ht="18.75" x14ac:dyDescent="0.3">
      <c r="A20" s="27" t="s">
        <v>61</v>
      </c>
      <c r="B20" s="28" t="s">
        <v>62</v>
      </c>
      <c r="C20" s="29">
        <v>16800</v>
      </c>
      <c r="D20" s="54">
        <v>13456.98</v>
      </c>
      <c r="E20" s="138">
        <v>16800</v>
      </c>
      <c r="F20" s="134"/>
    </row>
    <row r="21" spans="1:6" s="9" customFormat="1" ht="18.75" x14ac:dyDescent="0.3">
      <c r="A21" s="27" t="s">
        <v>26</v>
      </c>
      <c r="B21" s="28" t="s">
        <v>27</v>
      </c>
      <c r="C21" s="29">
        <v>7136</v>
      </c>
      <c r="D21" s="54">
        <f>6399.58+62.61</f>
        <v>6462.19</v>
      </c>
      <c r="E21" s="138">
        <v>7136</v>
      </c>
      <c r="F21" s="134"/>
    </row>
    <row r="22" spans="1:6" s="26" customFormat="1" ht="18.75" x14ac:dyDescent="0.3">
      <c r="A22" s="24" t="s">
        <v>28</v>
      </c>
      <c r="B22" s="25" t="s">
        <v>29</v>
      </c>
      <c r="C22" s="30">
        <v>5708.1</v>
      </c>
      <c r="D22" s="44">
        <v>5852.72</v>
      </c>
      <c r="E22" s="137">
        <f>5708.1+1134</f>
        <v>6842.1</v>
      </c>
      <c r="F22" s="134"/>
    </row>
    <row r="23" spans="1:6" s="26" customFormat="1" ht="37.5" customHeight="1" x14ac:dyDescent="0.3">
      <c r="A23" s="24" t="s">
        <v>78</v>
      </c>
      <c r="B23" s="25" t="s">
        <v>77</v>
      </c>
      <c r="C23" s="30">
        <v>-9</v>
      </c>
      <c r="D23" s="44">
        <v>-8.94</v>
      </c>
      <c r="E23" s="137">
        <v>-9</v>
      </c>
      <c r="F23" s="134"/>
    </row>
    <row r="24" spans="1:6" s="26" customFormat="1" ht="18.75" x14ac:dyDescent="0.3">
      <c r="A24" s="15" t="s">
        <v>30</v>
      </c>
      <c r="B24" s="16" t="s">
        <v>31</v>
      </c>
      <c r="C24" s="18">
        <f>C26+C30+C31+C32+C33+C34</f>
        <v>114939.70000000001</v>
      </c>
      <c r="D24" s="18">
        <f>D26+D30+D31+D32+D33+D34</f>
        <v>94383.97</v>
      </c>
      <c r="E24" s="139">
        <f>E26+E30+E31+E32+E33+E34</f>
        <v>117520.23000000001</v>
      </c>
      <c r="F24" s="134"/>
    </row>
    <row r="25" spans="1:6" s="26" customFormat="1" ht="18.75" x14ac:dyDescent="0.3">
      <c r="A25" s="15" t="s">
        <v>5</v>
      </c>
      <c r="B25" s="16"/>
      <c r="C25" s="18"/>
      <c r="D25" s="18"/>
      <c r="E25" s="139"/>
      <c r="F25" s="134"/>
    </row>
    <row r="26" spans="1:6" s="26" customFormat="1" ht="56.25" x14ac:dyDescent="0.3">
      <c r="A26" s="24" t="s">
        <v>32</v>
      </c>
      <c r="B26" s="25" t="s">
        <v>33</v>
      </c>
      <c r="C26" s="18">
        <f>SUM(C27+C28+C29)</f>
        <v>70742.92</v>
      </c>
      <c r="D26" s="18">
        <f>SUM(D27+D28+D29)</f>
        <v>53488.08</v>
      </c>
      <c r="E26" s="139">
        <f>SUM(E27+E28+E29)</f>
        <v>71344.92</v>
      </c>
      <c r="F26" s="134"/>
    </row>
    <row r="27" spans="1:6" s="9" customFormat="1" ht="131.25" x14ac:dyDescent="0.3">
      <c r="A27" s="19" t="s">
        <v>34</v>
      </c>
      <c r="B27" s="20" t="s">
        <v>35</v>
      </c>
      <c r="C27" s="21">
        <v>63359.83</v>
      </c>
      <c r="D27" s="21">
        <f>46676.69+3.96</f>
        <v>46680.65</v>
      </c>
      <c r="E27" s="138">
        <f>63359.83</f>
        <v>63359.83</v>
      </c>
      <c r="F27" s="134"/>
    </row>
    <row r="28" spans="1:6" s="9" customFormat="1" ht="37.5" x14ac:dyDescent="0.3">
      <c r="A28" s="19" t="s">
        <v>36</v>
      </c>
      <c r="B28" s="20" t="s">
        <v>37</v>
      </c>
      <c r="C28" s="21">
        <v>1905.21</v>
      </c>
      <c r="D28" s="21">
        <v>1905.21</v>
      </c>
      <c r="E28" s="138">
        <v>1905.21</v>
      </c>
      <c r="F28" s="134"/>
    </row>
    <row r="29" spans="1:6" s="9" customFormat="1" ht="112.5" x14ac:dyDescent="0.3">
      <c r="A29" s="33" t="s">
        <v>38</v>
      </c>
      <c r="B29" s="20" t="s">
        <v>39</v>
      </c>
      <c r="C29" s="21">
        <v>5477.88</v>
      </c>
      <c r="D29" s="21">
        <v>4902.22</v>
      </c>
      <c r="E29" s="138">
        <f>5477.88+602</f>
        <v>6079.88</v>
      </c>
      <c r="F29" s="134"/>
    </row>
    <row r="30" spans="1:6" s="26" customFormat="1" ht="18.75" x14ac:dyDescent="0.3">
      <c r="A30" s="34" t="s">
        <v>40</v>
      </c>
      <c r="B30" s="31" t="s">
        <v>41</v>
      </c>
      <c r="C30" s="35">
        <v>5049.63</v>
      </c>
      <c r="D30" s="44">
        <v>5113.75</v>
      </c>
      <c r="E30" s="137">
        <v>5049.63</v>
      </c>
      <c r="F30" s="134"/>
    </row>
    <row r="31" spans="1:6" s="26" customFormat="1" ht="37.5" x14ac:dyDescent="0.3">
      <c r="A31" s="34" t="s">
        <v>63</v>
      </c>
      <c r="B31" s="31" t="s">
        <v>42</v>
      </c>
      <c r="C31" s="35">
        <v>1098.23</v>
      </c>
      <c r="D31" s="44">
        <v>1098.77</v>
      </c>
      <c r="E31" s="137">
        <f>1098.23+0.54</f>
        <v>1098.77</v>
      </c>
      <c r="F31" s="134"/>
    </row>
    <row r="32" spans="1:6" s="26" customFormat="1" ht="37.5" x14ac:dyDescent="0.3">
      <c r="A32" s="34" t="s">
        <v>43</v>
      </c>
      <c r="B32" s="31" t="s">
        <v>44</v>
      </c>
      <c r="C32" s="35">
        <v>31100.77</v>
      </c>
      <c r="D32" s="44">
        <v>27843.8</v>
      </c>
      <c r="E32" s="137">
        <f>31100.76+1730</f>
        <v>32830.759999999995</v>
      </c>
      <c r="F32" s="134"/>
    </row>
    <row r="33" spans="1:6" s="26" customFormat="1" ht="19.5" thickBot="1" x14ac:dyDescent="0.35">
      <c r="A33" s="36" t="s">
        <v>45</v>
      </c>
      <c r="B33" s="37" t="s">
        <v>46</v>
      </c>
      <c r="C33" s="38">
        <v>6392.3</v>
      </c>
      <c r="D33" s="38">
        <f>6276.89+13.13</f>
        <v>6290.02</v>
      </c>
      <c r="E33" s="141">
        <f>6392.3+248</f>
        <v>6640.3</v>
      </c>
      <c r="F33" s="134"/>
    </row>
    <row r="34" spans="1:6" s="26" customFormat="1" ht="24.75" customHeight="1" x14ac:dyDescent="0.3">
      <c r="A34" s="56" t="s">
        <v>73</v>
      </c>
      <c r="B34" s="55" t="s">
        <v>74</v>
      </c>
      <c r="C34" s="45">
        <v>555.85</v>
      </c>
      <c r="D34" s="45">
        <v>549.54999999999995</v>
      </c>
      <c r="E34" s="136">
        <v>555.85</v>
      </c>
      <c r="F34" s="134"/>
    </row>
    <row r="35" spans="1:6" s="9" customFormat="1" ht="27" customHeight="1" x14ac:dyDescent="0.3">
      <c r="A35" s="39" t="s">
        <v>47</v>
      </c>
      <c r="B35" s="25" t="s">
        <v>48</v>
      </c>
      <c r="C35" s="40">
        <f>C36+C46+C48+C49+C47</f>
        <v>2484064.27</v>
      </c>
      <c r="D35" s="40">
        <f>D36+D46+D48+D49+D47</f>
        <v>2093925.6</v>
      </c>
      <c r="E35" s="140">
        <f>E36+E46+E48+E49+E47</f>
        <v>2484064.2699999996</v>
      </c>
      <c r="F35" s="134"/>
    </row>
    <row r="36" spans="1:6" s="9" customFormat="1" ht="37.5" x14ac:dyDescent="0.3">
      <c r="A36" s="24" t="s">
        <v>49</v>
      </c>
      <c r="B36" s="25" t="s">
        <v>50</v>
      </c>
      <c r="C36" s="18">
        <f>C38+C43+C44+C45</f>
        <v>2421759.15</v>
      </c>
      <c r="D36" s="18">
        <f>D38+D43+D44+D45</f>
        <v>2031620.48</v>
      </c>
      <c r="E36" s="139">
        <f>E38+E43+E44+E45</f>
        <v>2421759.15</v>
      </c>
      <c r="F36" s="134"/>
    </row>
    <row r="37" spans="1:6" s="9" customFormat="1" ht="18.75" x14ac:dyDescent="0.3">
      <c r="A37" s="32" t="s">
        <v>5</v>
      </c>
      <c r="B37" s="20"/>
      <c r="C37" s="21"/>
      <c r="D37" s="21"/>
      <c r="E37" s="138"/>
      <c r="F37" s="134"/>
    </row>
    <row r="38" spans="1:6" s="9" customFormat="1" ht="37.5" x14ac:dyDescent="0.3">
      <c r="A38" s="32" t="s">
        <v>51</v>
      </c>
      <c r="B38" s="20" t="s">
        <v>64</v>
      </c>
      <c r="C38" s="21">
        <f>SUM(C40:C42)</f>
        <v>856568.2</v>
      </c>
      <c r="D38" s="21">
        <f>SUM(D40:D42)</f>
        <v>735535.1</v>
      </c>
      <c r="E38" s="138">
        <f>SUM(E40:E42)</f>
        <v>856568.2</v>
      </c>
      <c r="F38" s="134"/>
    </row>
    <row r="39" spans="1:6" s="9" customFormat="1" ht="18.75" x14ac:dyDescent="0.3">
      <c r="A39" s="32" t="s">
        <v>5</v>
      </c>
      <c r="B39" s="20"/>
      <c r="C39" s="21"/>
      <c r="D39" s="21"/>
      <c r="E39" s="138"/>
      <c r="F39" s="134"/>
    </row>
    <row r="40" spans="1:6" s="9" customFormat="1" ht="56.25" x14ac:dyDescent="0.3">
      <c r="A40" s="41" t="s">
        <v>75</v>
      </c>
      <c r="B40" s="42" t="s">
        <v>65</v>
      </c>
      <c r="C40" s="21">
        <v>762526.7</v>
      </c>
      <c r="D40" s="21">
        <v>660856.6</v>
      </c>
      <c r="E40" s="138">
        <v>762526.7</v>
      </c>
      <c r="F40" s="134"/>
    </row>
    <row r="41" spans="1:6" s="9" customFormat="1" ht="56.25" x14ac:dyDescent="0.3">
      <c r="A41" s="43" t="s">
        <v>76</v>
      </c>
      <c r="B41" s="42" t="s">
        <v>66</v>
      </c>
      <c r="C41" s="54">
        <f>45372.9+15272.2</f>
        <v>60645.100000000006</v>
      </c>
      <c r="D41" s="21">
        <v>41282.1</v>
      </c>
      <c r="E41" s="138">
        <v>60645.1</v>
      </c>
      <c r="F41" s="134"/>
    </row>
    <row r="42" spans="1:6" s="9" customFormat="1" ht="18.75" x14ac:dyDescent="0.3">
      <c r="A42" s="41" t="s">
        <v>67</v>
      </c>
      <c r="B42" s="42" t="s">
        <v>68</v>
      </c>
      <c r="C42" s="21">
        <v>33396.400000000001</v>
      </c>
      <c r="D42" s="21">
        <v>33396.400000000001</v>
      </c>
      <c r="E42" s="138">
        <v>33396.400000000001</v>
      </c>
      <c r="F42" s="134"/>
    </row>
    <row r="43" spans="1:6" s="9" customFormat="1" ht="37.5" x14ac:dyDescent="0.3">
      <c r="A43" s="32" t="s">
        <v>52</v>
      </c>
      <c r="B43" s="20" t="s">
        <v>69</v>
      </c>
      <c r="C43" s="21">
        <v>94554.12</v>
      </c>
      <c r="D43" s="21">
        <v>80789.83</v>
      </c>
      <c r="E43" s="138">
        <v>94554.12</v>
      </c>
      <c r="F43" s="134"/>
    </row>
    <row r="44" spans="1:6" s="9" customFormat="1" ht="37.5" x14ac:dyDescent="0.3">
      <c r="A44" s="32" t="s">
        <v>53</v>
      </c>
      <c r="B44" s="20" t="s">
        <v>70</v>
      </c>
      <c r="C44" s="21">
        <v>1423008.75</v>
      </c>
      <c r="D44" s="21">
        <v>1178369.58</v>
      </c>
      <c r="E44" s="138">
        <v>1423008.75</v>
      </c>
      <c r="F44" s="134"/>
    </row>
    <row r="45" spans="1:6" s="9" customFormat="1" ht="18.75" x14ac:dyDescent="0.3">
      <c r="A45" s="32" t="s">
        <v>54</v>
      </c>
      <c r="B45" s="20" t="s">
        <v>71</v>
      </c>
      <c r="C45" s="21">
        <v>47628.08</v>
      </c>
      <c r="D45" s="21">
        <v>36925.97</v>
      </c>
      <c r="E45" s="138">
        <v>47628.08</v>
      </c>
      <c r="F45" s="134"/>
    </row>
    <row r="46" spans="1:6" s="9" customFormat="1" ht="39.75" customHeight="1" x14ac:dyDescent="0.3">
      <c r="A46" s="122" t="s">
        <v>148</v>
      </c>
      <c r="B46" s="55" t="s">
        <v>147</v>
      </c>
      <c r="C46" s="30">
        <v>1700</v>
      </c>
      <c r="D46" s="44">
        <v>1700</v>
      </c>
      <c r="E46" s="137">
        <v>1700</v>
      </c>
      <c r="F46" s="134"/>
    </row>
    <row r="47" spans="1:6" s="9" customFormat="1" ht="37.5" x14ac:dyDescent="0.3">
      <c r="A47" s="122" t="s">
        <v>146</v>
      </c>
      <c r="B47" s="55" t="s">
        <v>145</v>
      </c>
      <c r="C47" s="30">
        <v>60600</v>
      </c>
      <c r="D47" s="44">
        <v>60600</v>
      </c>
      <c r="E47" s="137">
        <v>60600</v>
      </c>
      <c r="F47" s="134"/>
    </row>
    <row r="48" spans="1:6" s="9" customFormat="1" ht="115.5" customHeight="1" x14ac:dyDescent="0.3">
      <c r="A48" s="39" t="s">
        <v>72</v>
      </c>
      <c r="B48" s="31" t="s">
        <v>55</v>
      </c>
      <c r="C48" s="30">
        <v>183.17</v>
      </c>
      <c r="D48" s="44">
        <v>183.36</v>
      </c>
      <c r="E48" s="137">
        <v>183.36</v>
      </c>
      <c r="F48" s="134"/>
    </row>
    <row r="49" spans="1:7" s="9" customFormat="1" ht="63.75" customHeight="1" x14ac:dyDescent="0.3">
      <c r="A49" s="39" t="s">
        <v>56</v>
      </c>
      <c r="B49" s="31" t="s">
        <v>57</v>
      </c>
      <c r="C49" s="45">
        <v>-178.05</v>
      </c>
      <c r="D49" s="46">
        <v>-178.24</v>
      </c>
      <c r="E49" s="136">
        <v>-178.24</v>
      </c>
      <c r="F49" s="134"/>
    </row>
    <row r="50" spans="1:7" s="9" customFormat="1" ht="33" customHeight="1" thickBot="1" x14ac:dyDescent="0.35">
      <c r="A50" s="36" t="s">
        <v>58</v>
      </c>
      <c r="B50" s="47"/>
      <c r="C50" s="48">
        <f>C7+C35</f>
        <v>3286771.56</v>
      </c>
      <c r="D50" s="48">
        <f>D7+D35</f>
        <v>2769647.0500000003</v>
      </c>
      <c r="E50" s="135">
        <f>E7+E35</f>
        <v>3327771.5599999996</v>
      </c>
      <c r="F50" s="134"/>
      <c r="G50" s="49"/>
    </row>
    <row r="51" spans="1:7" ht="20.25" customHeight="1" x14ac:dyDescent="0.25">
      <c r="A51" s="133"/>
      <c r="B51" s="51"/>
      <c r="C51" s="50"/>
      <c r="D51" s="50"/>
      <c r="E51" s="132"/>
      <c r="F51" s="131"/>
      <c r="G51" s="9"/>
    </row>
    <row r="52" spans="1:7" ht="30" customHeight="1" thickBot="1" x14ac:dyDescent="0.3">
      <c r="A52" s="146" t="s">
        <v>144</v>
      </c>
      <c r="B52" s="147"/>
      <c r="C52" s="147"/>
      <c r="D52" s="147"/>
      <c r="E52" s="148"/>
    </row>
    <row r="53" spans="1:7" ht="27" customHeight="1" x14ac:dyDescent="0.25">
      <c r="B53" s="52"/>
      <c r="C53" s="1"/>
      <c r="D53" s="1"/>
      <c r="E53" s="1"/>
    </row>
    <row r="54" spans="1:7" ht="27" customHeight="1" x14ac:dyDescent="0.25">
      <c r="B54" s="52"/>
      <c r="C54" s="1"/>
      <c r="D54" s="1"/>
      <c r="E54" s="1"/>
    </row>
    <row r="55" spans="1:7" ht="27" customHeight="1" x14ac:dyDescent="0.25">
      <c r="B55" s="52"/>
      <c r="C55" s="1"/>
      <c r="D55" s="1"/>
      <c r="E55" s="1"/>
    </row>
    <row r="56" spans="1:7" ht="27" customHeight="1" x14ac:dyDescent="0.25">
      <c r="B56" s="52"/>
      <c r="C56" s="1"/>
      <c r="D56" s="1"/>
      <c r="E56" s="1"/>
    </row>
    <row r="57" spans="1:7" ht="27" customHeight="1" x14ac:dyDescent="0.25">
      <c r="B57" s="52"/>
      <c r="C57" s="1"/>
      <c r="D57" s="1"/>
      <c r="E57" s="1"/>
    </row>
    <row r="58" spans="1:7" ht="27" customHeight="1" x14ac:dyDescent="0.25">
      <c r="B58" s="52"/>
      <c r="C58" s="1"/>
      <c r="D58" s="1"/>
      <c r="E58" s="1"/>
    </row>
    <row r="59" spans="1:7" ht="27" customHeight="1" x14ac:dyDescent="0.25">
      <c r="B59" s="52"/>
      <c r="C59" s="1"/>
      <c r="D59" s="1"/>
      <c r="E59" s="1"/>
    </row>
    <row r="60" spans="1:7" ht="27" customHeight="1" x14ac:dyDescent="0.25">
      <c r="B60" s="52"/>
      <c r="C60" s="1"/>
      <c r="D60" s="1"/>
      <c r="E60" s="1"/>
    </row>
    <row r="61" spans="1:7" ht="27" customHeight="1" x14ac:dyDescent="0.25">
      <c r="B61" s="52"/>
      <c r="C61" s="1"/>
      <c r="D61" s="1"/>
      <c r="E61" s="1"/>
    </row>
    <row r="62" spans="1:7" ht="27" customHeight="1" x14ac:dyDescent="0.25">
      <c r="B62" s="52"/>
      <c r="C62" s="1"/>
      <c r="D62" s="1"/>
      <c r="E62" s="1"/>
    </row>
    <row r="63" spans="1:7" ht="27" customHeight="1" x14ac:dyDescent="0.25">
      <c r="B63" s="52"/>
      <c r="C63" s="1"/>
      <c r="D63" s="1"/>
      <c r="E63" s="1"/>
    </row>
    <row r="64" spans="1:7" x14ac:dyDescent="0.25">
      <c r="A64" s="3"/>
      <c r="B64" s="52"/>
      <c r="C64" s="1"/>
      <c r="D64" s="1"/>
      <c r="E64" s="1"/>
    </row>
    <row r="65" spans="1:5" x14ac:dyDescent="0.25">
      <c r="A65" s="3"/>
      <c r="B65" s="52"/>
      <c r="C65" s="1"/>
      <c r="D65" s="1"/>
      <c r="E65" s="1"/>
    </row>
    <row r="66" spans="1:5" x14ac:dyDescent="0.25">
      <c r="A66" s="3"/>
      <c r="B66" s="52"/>
      <c r="C66" s="1"/>
      <c r="D66" s="1"/>
      <c r="E66" s="1"/>
    </row>
    <row r="67" spans="1:5" x14ac:dyDescent="0.25">
      <c r="A67" s="3"/>
      <c r="B67" s="52"/>
      <c r="C67" s="1"/>
      <c r="D67" s="1"/>
      <c r="E67" s="1"/>
    </row>
    <row r="68" spans="1:5" x14ac:dyDescent="0.25">
      <c r="A68" s="3"/>
      <c r="B68" s="52"/>
      <c r="C68" s="1"/>
      <c r="D68" s="1"/>
      <c r="E68" s="1"/>
    </row>
    <row r="69" spans="1:5" x14ac:dyDescent="0.25">
      <c r="A69" s="3"/>
      <c r="B69" s="52"/>
      <c r="C69" s="1"/>
      <c r="D69" s="1"/>
      <c r="E69" s="1"/>
    </row>
    <row r="70" spans="1:5" x14ac:dyDescent="0.25">
      <c r="A70" s="3"/>
      <c r="B70" s="52"/>
      <c r="C70" s="1"/>
      <c r="D70" s="1"/>
      <c r="E70" s="1"/>
    </row>
    <row r="71" spans="1:5" x14ac:dyDescent="0.25">
      <c r="A71" s="3"/>
      <c r="B71" s="52"/>
      <c r="C71" s="1"/>
      <c r="D71" s="1"/>
      <c r="E71" s="1"/>
    </row>
    <row r="72" spans="1:5" x14ac:dyDescent="0.25">
      <c r="A72" s="3"/>
      <c r="B72" s="52"/>
      <c r="C72" s="1"/>
      <c r="D72" s="1"/>
      <c r="E72" s="1"/>
    </row>
    <row r="73" spans="1:5" x14ac:dyDescent="0.25">
      <c r="A73" s="3"/>
      <c r="B73" s="52"/>
      <c r="C73" s="1"/>
      <c r="D73" s="1"/>
      <c r="E73" s="1"/>
    </row>
    <row r="74" spans="1:5" x14ac:dyDescent="0.25">
      <c r="A74" s="3"/>
      <c r="B74" s="52"/>
      <c r="C74" s="1"/>
      <c r="D74" s="1"/>
      <c r="E74" s="1"/>
    </row>
    <row r="75" spans="1:5" x14ac:dyDescent="0.25">
      <c r="A75" s="3"/>
      <c r="B75" s="52"/>
      <c r="C75" s="1"/>
      <c r="D75" s="1"/>
      <c r="E75" s="1"/>
    </row>
    <row r="76" spans="1:5" x14ac:dyDescent="0.25">
      <c r="A76" s="3"/>
      <c r="B76" s="52"/>
      <c r="C76" s="1"/>
      <c r="D76" s="1"/>
      <c r="E76" s="1"/>
    </row>
    <row r="77" spans="1:5" x14ac:dyDescent="0.25">
      <c r="A77" s="3"/>
      <c r="B77" s="52"/>
      <c r="C77" s="1"/>
      <c r="D77" s="1"/>
      <c r="E77" s="1"/>
    </row>
    <row r="78" spans="1:5" x14ac:dyDescent="0.25">
      <c r="A78" s="3"/>
      <c r="B78" s="52"/>
      <c r="C78" s="1"/>
      <c r="D78" s="1"/>
      <c r="E78" s="1"/>
    </row>
    <row r="79" spans="1:5" x14ac:dyDescent="0.25">
      <c r="A79" s="3"/>
      <c r="B79" s="52"/>
      <c r="C79" s="1"/>
      <c r="D79" s="1"/>
      <c r="E79" s="1"/>
    </row>
    <row r="80" spans="1:5" x14ac:dyDescent="0.25">
      <c r="A80" s="3"/>
      <c r="B80" s="52"/>
      <c r="C80" s="1"/>
      <c r="D80" s="1"/>
      <c r="E80" s="1"/>
    </row>
    <row r="81" spans="1:5" x14ac:dyDescent="0.25">
      <c r="A81" s="3"/>
      <c r="B81" s="52"/>
      <c r="C81" s="1"/>
      <c r="D81" s="1"/>
      <c r="E81" s="1"/>
    </row>
    <row r="82" spans="1:5" x14ac:dyDescent="0.25">
      <c r="A82" s="3"/>
      <c r="B82" s="52"/>
      <c r="C82" s="1"/>
      <c r="D82" s="1"/>
      <c r="E82" s="1"/>
    </row>
    <row r="83" spans="1:5" x14ac:dyDescent="0.25">
      <c r="A83" s="3"/>
      <c r="B83" s="52"/>
      <c r="C83" s="1"/>
      <c r="D83" s="1"/>
      <c r="E83" s="1"/>
    </row>
    <row r="84" spans="1:5" x14ac:dyDescent="0.25">
      <c r="A84" s="3"/>
      <c r="B84" s="52"/>
      <c r="C84" s="1"/>
      <c r="D84" s="1"/>
      <c r="E84" s="1"/>
    </row>
    <row r="85" spans="1:5" x14ac:dyDescent="0.25">
      <c r="A85" s="3"/>
      <c r="B85" s="52"/>
      <c r="C85" s="1"/>
      <c r="D85" s="1"/>
      <c r="E85" s="1"/>
    </row>
    <row r="86" spans="1:5" x14ac:dyDescent="0.25">
      <c r="A86" s="3"/>
      <c r="B86" s="52"/>
      <c r="C86" s="1"/>
      <c r="D86" s="1"/>
      <c r="E86" s="1"/>
    </row>
    <row r="87" spans="1:5" x14ac:dyDescent="0.25">
      <c r="A87" s="3"/>
      <c r="B87" s="52"/>
      <c r="C87" s="1"/>
      <c r="D87" s="1"/>
      <c r="E87" s="1"/>
    </row>
    <row r="88" spans="1:5" x14ac:dyDescent="0.25">
      <c r="A88" s="3"/>
      <c r="B88" s="52"/>
      <c r="C88" s="1"/>
      <c r="D88" s="1"/>
      <c r="E88" s="1"/>
    </row>
    <row r="89" spans="1:5" x14ac:dyDescent="0.25">
      <c r="A89" s="3"/>
      <c r="B89" s="52"/>
      <c r="C89" s="1"/>
      <c r="D89" s="1"/>
      <c r="E89" s="1"/>
    </row>
    <row r="90" spans="1:5" x14ac:dyDescent="0.25">
      <c r="A90" s="3"/>
      <c r="B90" s="52"/>
      <c r="C90" s="1"/>
      <c r="D90" s="1"/>
      <c r="E90" s="1"/>
    </row>
    <row r="91" spans="1:5" x14ac:dyDescent="0.25">
      <c r="A91" s="3"/>
      <c r="B91" s="52"/>
      <c r="C91" s="1"/>
      <c r="D91" s="1"/>
      <c r="E91" s="1"/>
    </row>
    <row r="92" spans="1:5" x14ac:dyDescent="0.25">
      <c r="A92" s="3"/>
      <c r="B92" s="52"/>
      <c r="C92" s="1"/>
      <c r="D92" s="1"/>
      <c r="E92" s="1"/>
    </row>
    <row r="93" spans="1:5" x14ac:dyDescent="0.25">
      <c r="A93" s="3"/>
      <c r="B93" s="52"/>
      <c r="C93" s="1"/>
      <c r="D93" s="1"/>
      <c r="E93" s="1"/>
    </row>
    <row r="94" spans="1:5" x14ac:dyDescent="0.25">
      <c r="A94" s="3"/>
      <c r="B94" s="52"/>
      <c r="C94" s="1"/>
      <c r="D94" s="1"/>
      <c r="E94" s="1"/>
    </row>
    <row r="95" spans="1:5" x14ac:dyDescent="0.25">
      <c r="A95" s="3"/>
      <c r="B95" s="52"/>
      <c r="C95" s="1"/>
      <c r="D95" s="1"/>
      <c r="E95" s="1"/>
    </row>
    <row r="96" spans="1:5" x14ac:dyDescent="0.25">
      <c r="A96" s="3"/>
      <c r="B96" s="52"/>
      <c r="C96" s="1"/>
      <c r="D96" s="1"/>
      <c r="E96" s="1"/>
    </row>
    <row r="97" spans="1:5" x14ac:dyDescent="0.25">
      <c r="A97" s="3"/>
      <c r="B97" s="52"/>
      <c r="C97" s="1"/>
      <c r="D97" s="1"/>
      <c r="E97" s="1"/>
    </row>
    <row r="98" spans="1:5" x14ac:dyDescent="0.25">
      <c r="A98" s="3"/>
      <c r="B98" s="52"/>
      <c r="C98" s="1"/>
      <c r="D98" s="1"/>
      <c r="E98" s="1"/>
    </row>
    <row r="99" spans="1:5" x14ac:dyDescent="0.25">
      <c r="A99" s="3"/>
      <c r="B99" s="52"/>
      <c r="C99" s="1"/>
      <c r="D99" s="1"/>
      <c r="E99" s="1"/>
    </row>
    <row r="100" spans="1:5" x14ac:dyDescent="0.25">
      <c r="A100" s="3"/>
      <c r="B100" s="52"/>
      <c r="C100" s="1"/>
      <c r="D100" s="1"/>
      <c r="E100" s="1"/>
    </row>
    <row r="101" spans="1:5" x14ac:dyDescent="0.25">
      <c r="A101" s="3"/>
      <c r="B101" s="52"/>
      <c r="C101" s="1"/>
      <c r="D101" s="1"/>
      <c r="E101" s="1"/>
    </row>
    <row r="102" spans="1:5" x14ac:dyDescent="0.25">
      <c r="A102" s="3"/>
      <c r="B102" s="52"/>
      <c r="C102" s="1"/>
      <c r="D102" s="1"/>
      <c r="E102" s="1"/>
    </row>
    <row r="103" spans="1:5" x14ac:dyDescent="0.25">
      <c r="A103" s="3"/>
      <c r="B103" s="52"/>
      <c r="C103" s="1"/>
      <c r="D103" s="1"/>
      <c r="E103" s="1"/>
    </row>
    <row r="104" spans="1:5" x14ac:dyDescent="0.25">
      <c r="A104" s="3"/>
      <c r="B104" s="52"/>
      <c r="C104" s="1"/>
      <c r="D104" s="1"/>
      <c r="E104" s="1"/>
    </row>
    <row r="105" spans="1:5" x14ac:dyDescent="0.25">
      <c r="A105" s="3"/>
      <c r="B105" s="52"/>
      <c r="C105" s="1"/>
      <c r="D105" s="1"/>
      <c r="E105" s="1"/>
    </row>
    <row r="106" spans="1:5" x14ac:dyDescent="0.25">
      <c r="A106" s="3"/>
      <c r="B106" s="52"/>
      <c r="C106" s="1"/>
      <c r="D106" s="1"/>
      <c r="E106" s="1"/>
    </row>
    <row r="107" spans="1:5" x14ac:dyDescent="0.25">
      <c r="A107" s="3"/>
      <c r="B107" s="52"/>
      <c r="C107" s="1"/>
      <c r="D107" s="1"/>
      <c r="E107" s="1"/>
    </row>
    <row r="108" spans="1:5" x14ac:dyDescent="0.25">
      <c r="A108" s="3"/>
      <c r="B108" s="52"/>
      <c r="C108" s="1"/>
      <c r="D108" s="1"/>
      <c r="E108" s="1"/>
    </row>
    <row r="109" spans="1:5" x14ac:dyDescent="0.25">
      <c r="A109" s="3"/>
      <c r="B109" s="52"/>
      <c r="C109" s="1"/>
      <c r="D109" s="1"/>
      <c r="E109" s="1"/>
    </row>
    <row r="110" spans="1:5" x14ac:dyDescent="0.25">
      <c r="A110" s="3"/>
      <c r="B110" s="52"/>
      <c r="C110" s="1"/>
      <c r="D110" s="1"/>
      <c r="E110" s="1"/>
    </row>
    <row r="111" spans="1:5" x14ac:dyDescent="0.25">
      <c r="A111" s="3"/>
      <c r="B111" s="52"/>
      <c r="C111" s="1"/>
      <c r="D111" s="1"/>
      <c r="E111" s="1"/>
    </row>
    <row r="112" spans="1:5" x14ac:dyDescent="0.25">
      <c r="A112" s="3"/>
      <c r="B112" s="52"/>
      <c r="C112" s="1"/>
      <c r="D112" s="1"/>
      <c r="E112" s="1"/>
    </row>
    <row r="113" spans="1:5" x14ac:dyDescent="0.25">
      <c r="A113" s="3"/>
      <c r="B113" s="52"/>
      <c r="C113" s="1"/>
      <c r="D113" s="1"/>
      <c r="E113" s="1"/>
    </row>
    <row r="114" spans="1:5" x14ac:dyDescent="0.25">
      <c r="A114" s="3"/>
      <c r="B114" s="52"/>
      <c r="C114" s="1"/>
      <c r="D114" s="1"/>
      <c r="E114" s="1"/>
    </row>
    <row r="115" spans="1:5" x14ac:dyDescent="0.25">
      <c r="A115" s="3"/>
      <c r="B115" s="52"/>
      <c r="C115" s="1"/>
      <c r="D115" s="1"/>
      <c r="E115" s="1"/>
    </row>
    <row r="116" spans="1:5" x14ac:dyDescent="0.25">
      <c r="A116" s="3"/>
      <c r="B116" s="52"/>
      <c r="C116" s="1"/>
      <c r="D116" s="1"/>
      <c r="E116" s="1"/>
    </row>
    <row r="117" spans="1:5" x14ac:dyDescent="0.25">
      <c r="A117" s="3"/>
      <c r="B117" s="52"/>
      <c r="C117" s="1"/>
      <c r="D117" s="1"/>
      <c r="E117" s="1"/>
    </row>
    <row r="118" spans="1:5" x14ac:dyDescent="0.25">
      <c r="A118" s="3"/>
      <c r="B118" s="52"/>
      <c r="C118" s="1"/>
      <c r="D118" s="1"/>
      <c r="E118" s="1"/>
    </row>
    <row r="119" spans="1:5" x14ac:dyDescent="0.25">
      <c r="A119" s="3"/>
      <c r="B119" s="52"/>
      <c r="C119" s="1"/>
      <c r="D119" s="1"/>
      <c r="E119" s="1"/>
    </row>
    <row r="120" spans="1:5" x14ac:dyDescent="0.25">
      <c r="A120" s="3"/>
      <c r="B120" s="52"/>
      <c r="C120" s="1"/>
      <c r="D120" s="1"/>
      <c r="E120" s="1"/>
    </row>
    <row r="121" spans="1:5" x14ac:dyDescent="0.25">
      <c r="A121" s="3"/>
      <c r="B121" s="52"/>
      <c r="C121" s="1"/>
      <c r="D121" s="1"/>
      <c r="E121" s="1"/>
    </row>
    <row r="122" spans="1:5" x14ac:dyDescent="0.25">
      <c r="A122" s="3"/>
      <c r="B122" s="52"/>
      <c r="C122" s="1"/>
      <c r="D122" s="1"/>
      <c r="E122" s="1"/>
    </row>
    <row r="123" spans="1:5" x14ac:dyDescent="0.25">
      <c r="A123" s="3"/>
      <c r="B123" s="52"/>
      <c r="C123" s="1"/>
      <c r="D123" s="1"/>
      <c r="E123" s="1"/>
    </row>
    <row r="124" spans="1:5" x14ac:dyDescent="0.25">
      <c r="A124" s="3"/>
      <c r="B124" s="52"/>
      <c r="C124" s="1"/>
      <c r="D124" s="1"/>
      <c r="E124" s="1"/>
    </row>
    <row r="125" spans="1:5" x14ac:dyDescent="0.25">
      <c r="A125" s="3"/>
      <c r="B125" s="52"/>
      <c r="C125" s="1"/>
      <c r="D125" s="1"/>
      <c r="E125" s="1"/>
    </row>
    <row r="126" spans="1:5" x14ac:dyDescent="0.25">
      <c r="A126" s="3"/>
      <c r="B126" s="52"/>
      <c r="C126" s="1"/>
      <c r="D126" s="1"/>
      <c r="E126" s="1"/>
    </row>
    <row r="127" spans="1:5" x14ac:dyDescent="0.25">
      <c r="A127" s="3"/>
      <c r="B127" s="52"/>
      <c r="C127" s="1"/>
      <c r="D127" s="1"/>
      <c r="E127" s="1"/>
    </row>
    <row r="128" spans="1:5" x14ac:dyDescent="0.25">
      <c r="A128" s="3"/>
      <c r="B128" s="52"/>
      <c r="C128" s="1"/>
      <c r="D128" s="1"/>
      <c r="E128" s="1"/>
    </row>
    <row r="129" spans="1:5" x14ac:dyDescent="0.25">
      <c r="A129" s="3"/>
      <c r="B129" s="52"/>
      <c r="C129" s="1"/>
      <c r="D129" s="1"/>
      <c r="E129" s="1"/>
    </row>
    <row r="130" spans="1:5" x14ac:dyDescent="0.25">
      <c r="A130" s="3"/>
      <c r="B130" s="52"/>
      <c r="C130" s="1"/>
      <c r="D130" s="1"/>
      <c r="E130" s="1"/>
    </row>
    <row r="131" spans="1:5" x14ac:dyDescent="0.25">
      <c r="A131" s="3"/>
      <c r="B131" s="52"/>
      <c r="C131" s="1"/>
      <c r="D131" s="1"/>
      <c r="E131" s="1"/>
    </row>
    <row r="132" spans="1:5" x14ac:dyDescent="0.25">
      <c r="A132" s="3"/>
      <c r="B132" s="52"/>
      <c r="C132" s="1"/>
      <c r="D132" s="1"/>
      <c r="E132" s="1"/>
    </row>
    <row r="133" spans="1:5" x14ac:dyDescent="0.25">
      <c r="A133" s="3"/>
      <c r="B133" s="52"/>
      <c r="C133" s="1"/>
      <c r="D133" s="1"/>
      <c r="E133" s="1"/>
    </row>
    <row r="134" spans="1:5" x14ac:dyDescent="0.25">
      <c r="A134" s="3"/>
      <c r="B134" s="52"/>
      <c r="C134" s="1"/>
      <c r="D134" s="1"/>
      <c r="E134" s="1"/>
    </row>
    <row r="135" spans="1:5" x14ac:dyDescent="0.25">
      <c r="A135" s="3"/>
      <c r="B135" s="52"/>
      <c r="C135" s="1"/>
      <c r="D135" s="1"/>
      <c r="E135" s="1"/>
    </row>
    <row r="136" spans="1:5" x14ac:dyDescent="0.25">
      <c r="A136" s="3"/>
      <c r="B136" s="52"/>
      <c r="C136" s="1"/>
      <c r="D136" s="1"/>
      <c r="E136" s="1"/>
    </row>
    <row r="137" spans="1:5" x14ac:dyDescent="0.25">
      <c r="A137" s="3"/>
      <c r="B137" s="52"/>
      <c r="C137" s="1"/>
      <c r="D137" s="1"/>
      <c r="E137" s="1"/>
    </row>
    <row r="138" spans="1:5" x14ac:dyDescent="0.25">
      <c r="A138" s="3"/>
      <c r="B138" s="52"/>
      <c r="C138" s="1"/>
      <c r="D138" s="1"/>
      <c r="E138" s="1"/>
    </row>
    <row r="139" spans="1:5" x14ac:dyDescent="0.25">
      <c r="A139" s="3"/>
      <c r="B139" s="52"/>
      <c r="C139" s="1"/>
      <c r="D139" s="1"/>
      <c r="E139" s="1"/>
    </row>
    <row r="140" spans="1:5" x14ac:dyDescent="0.25">
      <c r="A140" s="3"/>
      <c r="B140" s="52"/>
      <c r="C140" s="1"/>
      <c r="D140" s="1"/>
      <c r="E140" s="1"/>
    </row>
    <row r="141" spans="1:5" x14ac:dyDescent="0.25">
      <c r="A141" s="3"/>
      <c r="B141" s="52"/>
      <c r="C141" s="1"/>
      <c r="D141" s="1"/>
      <c r="E141" s="1"/>
    </row>
    <row r="142" spans="1:5" x14ac:dyDescent="0.25">
      <c r="A142" s="3"/>
      <c r="B142" s="52"/>
      <c r="C142" s="1"/>
      <c r="D142" s="1"/>
      <c r="E142" s="1"/>
    </row>
    <row r="143" spans="1:5" x14ac:dyDescent="0.25">
      <c r="A143" s="3"/>
      <c r="B143" s="52"/>
      <c r="C143" s="1"/>
      <c r="D143" s="1"/>
      <c r="E143" s="1"/>
    </row>
    <row r="144" spans="1:5" x14ac:dyDescent="0.25">
      <c r="A144" s="3"/>
      <c r="B144" s="52"/>
      <c r="C144" s="1"/>
      <c r="D144" s="1"/>
      <c r="E144" s="1"/>
    </row>
    <row r="145" spans="1:5" x14ac:dyDescent="0.25">
      <c r="A145" s="3"/>
      <c r="B145" s="52"/>
      <c r="C145" s="1"/>
      <c r="D145" s="1"/>
      <c r="E145" s="1"/>
    </row>
    <row r="146" spans="1:5" x14ac:dyDescent="0.25">
      <c r="A146" s="3"/>
      <c r="B146" s="52"/>
      <c r="C146" s="1"/>
      <c r="D146" s="1"/>
      <c r="E146" s="1"/>
    </row>
    <row r="147" spans="1:5" x14ac:dyDescent="0.25">
      <c r="A147" s="3"/>
      <c r="B147" s="52"/>
      <c r="C147" s="1"/>
      <c r="D147" s="1"/>
      <c r="E147" s="1"/>
    </row>
    <row r="148" spans="1:5" x14ac:dyDescent="0.25">
      <c r="A148" s="3"/>
      <c r="B148" s="52"/>
      <c r="C148" s="1"/>
      <c r="D148" s="1"/>
      <c r="E148" s="1"/>
    </row>
    <row r="149" spans="1:5" x14ac:dyDescent="0.25">
      <c r="A149" s="3"/>
      <c r="B149" s="52"/>
      <c r="C149" s="1"/>
      <c r="D149" s="1"/>
      <c r="E149" s="1"/>
    </row>
    <row r="150" spans="1:5" x14ac:dyDescent="0.25">
      <c r="A150" s="3"/>
      <c r="B150" s="52"/>
      <c r="C150" s="1"/>
      <c r="D150" s="1"/>
      <c r="E150" s="1"/>
    </row>
    <row r="151" spans="1:5" x14ac:dyDescent="0.25">
      <c r="A151" s="3"/>
      <c r="B151" s="52"/>
      <c r="C151" s="1"/>
      <c r="D151" s="1"/>
      <c r="E151" s="1"/>
    </row>
    <row r="152" spans="1:5" x14ac:dyDescent="0.25">
      <c r="A152" s="3"/>
      <c r="B152" s="52"/>
      <c r="C152" s="1"/>
      <c r="D152" s="1"/>
      <c r="E152" s="1"/>
    </row>
    <row r="153" spans="1:5" x14ac:dyDescent="0.25">
      <c r="A153" s="3"/>
      <c r="B153" s="52"/>
      <c r="C153" s="1"/>
      <c r="D153" s="1"/>
      <c r="E153" s="1"/>
    </row>
    <row r="154" spans="1:5" x14ac:dyDescent="0.25">
      <c r="A154" s="3"/>
      <c r="B154" s="52"/>
      <c r="C154" s="1"/>
      <c r="D154" s="1"/>
      <c r="E154" s="1"/>
    </row>
    <row r="155" spans="1:5" x14ac:dyDescent="0.25">
      <c r="A155" s="3"/>
      <c r="B155" s="52"/>
      <c r="C155" s="1"/>
      <c r="D155" s="1"/>
      <c r="E155" s="1"/>
    </row>
    <row r="156" spans="1:5" x14ac:dyDescent="0.25">
      <c r="A156" s="3"/>
      <c r="B156" s="52"/>
      <c r="C156" s="1"/>
      <c r="D156" s="1"/>
      <c r="E156" s="1"/>
    </row>
    <row r="157" spans="1:5" x14ac:dyDescent="0.25">
      <c r="A157" s="3"/>
      <c r="B157" s="52"/>
      <c r="C157" s="1"/>
      <c r="D157" s="1"/>
      <c r="E157" s="1"/>
    </row>
    <row r="158" spans="1:5" x14ac:dyDescent="0.25">
      <c r="A158" s="3"/>
      <c r="B158" s="52"/>
      <c r="C158" s="1"/>
      <c r="D158" s="1"/>
      <c r="E158" s="1"/>
    </row>
    <row r="159" spans="1:5" x14ac:dyDescent="0.25">
      <c r="A159" s="3"/>
      <c r="B159" s="52"/>
      <c r="C159" s="1"/>
      <c r="D159" s="1"/>
      <c r="E159" s="1"/>
    </row>
    <row r="160" spans="1:5" x14ac:dyDescent="0.25">
      <c r="A160" s="3"/>
      <c r="B160" s="52"/>
      <c r="C160" s="1"/>
      <c r="D160" s="1"/>
      <c r="E160" s="1"/>
    </row>
    <row r="161" spans="1:5" x14ac:dyDescent="0.25">
      <c r="A161" s="3"/>
      <c r="B161" s="52"/>
      <c r="C161" s="1"/>
      <c r="D161" s="1"/>
      <c r="E161" s="1"/>
    </row>
    <row r="162" spans="1:5" x14ac:dyDescent="0.25">
      <c r="A162" s="3"/>
      <c r="B162" s="52"/>
      <c r="C162" s="1"/>
      <c r="D162" s="1"/>
      <c r="E162" s="1"/>
    </row>
    <row r="163" spans="1:5" x14ac:dyDescent="0.25">
      <c r="A163" s="3"/>
      <c r="B163" s="52"/>
      <c r="C163" s="1"/>
      <c r="D163" s="1"/>
      <c r="E163" s="1"/>
    </row>
    <row r="164" spans="1:5" x14ac:dyDescent="0.25">
      <c r="A164" s="3"/>
      <c r="B164" s="52"/>
      <c r="C164" s="1"/>
      <c r="D164" s="1"/>
      <c r="E164" s="1"/>
    </row>
    <row r="165" spans="1:5" x14ac:dyDescent="0.25">
      <c r="A165" s="3"/>
      <c r="B165" s="52"/>
      <c r="C165" s="1"/>
      <c r="D165" s="1"/>
      <c r="E165" s="1"/>
    </row>
    <row r="166" spans="1:5" x14ac:dyDescent="0.25">
      <c r="A166" s="3"/>
      <c r="B166" s="52"/>
      <c r="C166" s="1"/>
      <c r="D166" s="1"/>
      <c r="E166" s="1"/>
    </row>
    <row r="167" spans="1:5" x14ac:dyDescent="0.25">
      <c r="A167" s="3"/>
      <c r="B167" s="52"/>
      <c r="C167" s="1"/>
      <c r="D167" s="1"/>
      <c r="E167" s="1"/>
    </row>
    <row r="168" spans="1:5" x14ac:dyDescent="0.25">
      <c r="A168" s="3"/>
      <c r="B168" s="52"/>
      <c r="C168" s="1"/>
      <c r="D168" s="1"/>
      <c r="E168" s="1"/>
    </row>
    <row r="169" spans="1:5" x14ac:dyDescent="0.25">
      <c r="A169" s="3"/>
      <c r="B169" s="52"/>
      <c r="C169" s="1"/>
      <c r="D169" s="1"/>
      <c r="E169" s="1"/>
    </row>
    <row r="170" spans="1:5" x14ac:dyDescent="0.25">
      <c r="A170" s="3"/>
      <c r="B170" s="52"/>
      <c r="C170" s="1"/>
      <c r="D170" s="1"/>
      <c r="E170" s="1"/>
    </row>
    <row r="171" spans="1:5" x14ac:dyDescent="0.25">
      <c r="A171" s="3"/>
      <c r="B171" s="52"/>
      <c r="C171" s="1"/>
      <c r="D171" s="1"/>
      <c r="E171" s="1"/>
    </row>
    <row r="172" spans="1:5" x14ac:dyDescent="0.25">
      <c r="A172" s="3"/>
      <c r="B172" s="52"/>
      <c r="C172" s="1"/>
      <c r="D172" s="1"/>
      <c r="E172" s="1"/>
    </row>
    <row r="173" spans="1:5" x14ac:dyDescent="0.25">
      <c r="A173" s="3"/>
      <c r="B173" s="52"/>
      <c r="C173" s="1"/>
      <c r="D173" s="1"/>
      <c r="E173" s="1"/>
    </row>
    <row r="174" spans="1:5" x14ac:dyDescent="0.25">
      <c r="A174" s="3"/>
      <c r="B174" s="52"/>
      <c r="C174" s="1"/>
      <c r="D174" s="1"/>
      <c r="E174" s="1"/>
    </row>
    <row r="175" spans="1:5" x14ac:dyDescent="0.25">
      <c r="A175" s="3"/>
      <c r="B175" s="52"/>
      <c r="C175" s="1"/>
      <c r="D175" s="1"/>
      <c r="E175" s="1"/>
    </row>
    <row r="176" spans="1:5" x14ac:dyDescent="0.25">
      <c r="A176" s="3"/>
      <c r="B176" s="52"/>
      <c r="C176" s="1"/>
      <c r="D176" s="1"/>
      <c r="E176" s="1"/>
    </row>
    <row r="177" spans="1:5" x14ac:dyDescent="0.25">
      <c r="A177" s="3"/>
      <c r="B177" s="52"/>
      <c r="C177" s="1"/>
      <c r="D177" s="1"/>
      <c r="E177" s="1"/>
    </row>
    <row r="178" spans="1:5" x14ac:dyDescent="0.25">
      <c r="A178" s="3"/>
      <c r="B178" s="52"/>
      <c r="C178" s="1"/>
      <c r="D178" s="1"/>
      <c r="E178" s="1"/>
    </row>
    <row r="179" spans="1:5" x14ac:dyDescent="0.25">
      <c r="A179" s="3"/>
      <c r="B179" s="52"/>
      <c r="C179" s="1"/>
      <c r="D179" s="1"/>
      <c r="E179" s="1"/>
    </row>
    <row r="180" spans="1:5" x14ac:dyDescent="0.25">
      <c r="A180" s="3"/>
      <c r="B180" s="52"/>
      <c r="C180" s="1"/>
      <c r="D180" s="1"/>
      <c r="E180" s="1"/>
    </row>
    <row r="181" spans="1:5" x14ac:dyDescent="0.25">
      <c r="A181" s="3"/>
      <c r="B181" s="52"/>
      <c r="C181" s="1"/>
      <c r="D181" s="1"/>
      <c r="E181" s="1"/>
    </row>
    <row r="182" spans="1:5" x14ac:dyDescent="0.25">
      <c r="A182" s="3"/>
      <c r="B182" s="52"/>
      <c r="C182" s="1"/>
      <c r="D182" s="1"/>
      <c r="E182" s="1"/>
    </row>
    <row r="183" spans="1:5" x14ac:dyDescent="0.25">
      <c r="A183" s="3"/>
      <c r="B183" s="52"/>
      <c r="C183" s="1"/>
      <c r="D183" s="1"/>
      <c r="E183" s="1"/>
    </row>
    <row r="184" spans="1:5" x14ac:dyDescent="0.25">
      <c r="A184" s="3"/>
      <c r="B184" s="52"/>
      <c r="C184" s="1"/>
      <c r="D184" s="1"/>
      <c r="E184" s="1"/>
    </row>
    <row r="185" spans="1:5" x14ac:dyDescent="0.25">
      <c r="A185" s="3"/>
      <c r="B185" s="52"/>
      <c r="C185" s="1"/>
      <c r="D185" s="1"/>
      <c r="E185" s="1"/>
    </row>
    <row r="186" spans="1:5" x14ac:dyDescent="0.25">
      <c r="A186" s="3"/>
      <c r="B186" s="52"/>
      <c r="C186" s="1"/>
      <c r="D186" s="1"/>
      <c r="E186" s="1"/>
    </row>
    <row r="187" spans="1:5" x14ac:dyDescent="0.25">
      <c r="A187" s="3"/>
      <c r="B187" s="52"/>
      <c r="C187" s="1"/>
      <c r="D187" s="1"/>
      <c r="E187" s="1"/>
    </row>
    <row r="188" spans="1:5" x14ac:dyDescent="0.25">
      <c r="A188" s="3"/>
      <c r="B188" s="52"/>
      <c r="C188" s="1"/>
      <c r="D188" s="1"/>
      <c r="E188" s="1"/>
    </row>
    <row r="189" spans="1:5" x14ac:dyDescent="0.25">
      <c r="A189" s="3"/>
      <c r="B189" s="52"/>
      <c r="C189" s="1"/>
      <c r="D189" s="1"/>
      <c r="E189" s="1"/>
    </row>
    <row r="190" spans="1:5" x14ac:dyDescent="0.25">
      <c r="A190" s="3"/>
      <c r="B190" s="52"/>
      <c r="C190" s="1"/>
      <c r="D190" s="1"/>
      <c r="E190" s="1"/>
    </row>
    <row r="191" spans="1:5" x14ac:dyDescent="0.25">
      <c r="A191" s="3"/>
      <c r="B191" s="52"/>
      <c r="C191" s="1"/>
      <c r="D191" s="1"/>
      <c r="E191" s="1"/>
    </row>
    <row r="192" spans="1:5" x14ac:dyDescent="0.25">
      <c r="A192" s="3"/>
      <c r="B192" s="52"/>
      <c r="C192" s="1"/>
      <c r="D192" s="1"/>
      <c r="E192" s="1"/>
    </row>
    <row r="193" spans="1:5" x14ac:dyDescent="0.25">
      <c r="A193" s="3"/>
      <c r="B193" s="52"/>
      <c r="C193" s="1"/>
      <c r="D193" s="1"/>
      <c r="E193" s="1"/>
    </row>
    <row r="194" spans="1:5" x14ac:dyDescent="0.25">
      <c r="A194" s="3"/>
      <c r="B194" s="52"/>
      <c r="C194" s="1"/>
      <c r="D194" s="1"/>
      <c r="E194" s="1"/>
    </row>
    <row r="195" spans="1:5" x14ac:dyDescent="0.25">
      <c r="A195" s="3"/>
      <c r="B195" s="52"/>
      <c r="C195" s="1"/>
      <c r="D195" s="1"/>
      <c r="E195" s="1"/>
    </row>
    <row r="196" spans="1:5" x14ac:dyDescent="0.25">
      <c r="A196" s="3"/>
      <c r="B196" s="52"/>
      <c r="C196" s="1"/>
      <c r="D196" s="1"/>
      <c r="E196" s="1"/>
    </row>
    <row r="197" spans="1:5" x14ac:dyDescent="0.25">
      <c r="A197" s="3"/>
      <c r="B197" s="52"/>
      <c r="C197" s="1"/>
      <c r="D197" s="1"/>
      <c r="E197" s="1"/>
    </row>
    <row r="198" spans="1:5" x14ac:dyDescent="0.25">
      <c r="A198" s="3"/>
      <c r="B198" s="52"/>
      <c r="C198" s="1"/>
      <c r="D198" s="1"/>
      <c r="E198" s="1"/>
    </row>
    <row r="199" spans="1:5" x14ac:dyDescent="0.25">
      <c r="A199" s="3"/>
      <c r="B199" s="52"/>
      <c r="C199" s="1"/>
      <c r="D199" s="1"/>
      <c r="E199" s="1"/>
    </row>
    <row r="200" spans="1:5" x14ac:dyDescent="0.25">
      <c r="A200" s="3"/>
      <c r="B200" s="52"/>
      <c r="C200" s="1"/>
      <c r="D200" s="1"/>
      <c r="E200" s="1"/>
    </row>
    <row r="201" spans="1:5" x14ac:dyDescent="0.25">
      <c r="A201" s="3"/>
      <c r="B201" s="52"/>
      <c r="C201" s="1"/>
      <c r="D201" s="1"/>
      <c r="E201" s="1"/>
    </row>
    <row r="202" spans="1:5" x14ac:dyDescent="0.25">
      <c r="A202" s="3"/>
      <c r="B202" s="52"/>
      <c r="C202" s="1"/>
      <c r="D202" s="1"/>
      <c r="E202" s="1"/>
    </row>
    <row r="203" spans="1:5" x14ac:dyDescent="0.25">
      <c r="A203" s="3"/>
      <c r="B203" s="52"/>
      <c r="C203" s="1"/>
      <c r="D203" s="1"/>
      <c r="E203" s="1"/>
    </row>
    <row r="204" spans="1:5" x14ac:dyDescent="0.25">
      <c r="A204" s="3"/>
      <c r="B204" s="52"/>
      <c r="C204" s="1"/>
      <c r="D204" s="1"/>
      <c r="E204" s="1"/>
    </row>
    <row r="205" spans="1:5" x14ac:dyDescent="0.25">
      <c r="A205" s="3"/>
      <c r="B205" s="52"/>
      <c r="C205" s="1"/>
      <c r="D205" s="1"/>
      <c r="E205" s="1"/>
    </row>
    <row r="206" spans="1:5" x14ac:dyDescent="0.25">
      <c r="A206" s="3"/>
      <c r="B206" s="52"/>
      <c r="C206" s="1"/>
      <c r="D206" s="1"/>
      <c r="E206" s="1"/>
    </row>
    <row r="207" spans="1:5" x14ac:dyDescent="0.25">
      <c r="A207" s="3"/>
      <c r="B207" s="52"/>
      <c r="C207" s="1"/>
      <c r="D207" s="1"/>
      <c r="E207" s="1"/>
    </row>
    <row r="208" spans="1:5" x14ac:dyDescent="0.25">
      <c r="A208" s="3"/>
      <c r="B208" s="52"/>
      <c r="C208" s="1"/>
      <c r="D208" s="1"/>
      <c r="E208" s="1"/>
    </row>
    <row r="209" spans="1:5" x14ac:dyDescent="0.25">
      <c r="A209" s="3"/>
      <c r="B209" s="52"/>
      <c r="C209" s="1"/>
      <c r="D209" s="1"/>
      <c r="E209" s="1"/>
    </row>
    <row r="210" spans="1:5" x14ac:dyDescent="0.25">
      <c r="A210" s="3"/>
      <c r="B210" s="52"/>
      <c r="C210" s="1"/>
      <c r="D210" s="1"/>
      <c r="E210" s="1"/>
    </row>
    <row r="211" spans="1:5" x14ac:dyDescent="0.25">
      <c r="A211" s="3"/>
      <c r="B211" s="52"/>
      <c r="C211" s="1"/>
      <c r="D211" s="1"/>
      <c r="E211" s="1"/>
    </row>
    <row r="212" spans="1:5" x14ac:dyDescent="0.25">
      <c r="A212" s="3"/>
      <c r="B212" s="52"/>
      <c r="C212" s="1"/>
      <c r="D212" s="1"/>
      <c r="E212" s="1"/>
    </row>
    <row r="213" spans="1:5" x14ac:dyDescent="0.25">
      <c r="A213" s="3"/>
      <c r="B213" s="52"/>
      <c r="C213" s="1"/>
      <c r="D213" s="1"/>
      <c r="E213" s="1"/>
    </row>
    <row r="214" spans="1:5" x14ac:dyDescent="0.25">
      <c r="A214" s="3"/>
      <c r="B214" s="52"/>
      <c r="C214" s="1"/>
      <c r="D214" s="1"/>
      <c r="E214" s="1"/>
    </row>
    <row r="215" spans="1:5" x14ac:dyDescent="0.25">
      <c r="A215" s="3"/>
      <c r="B215" s="52"/>
      <c r="C215" s="1"/>
      <c r="D215" s="1"/>
      <c r="E215" s="1"/>
    </row>
    <row r="216" spans="1:5" x14ac:dyDescent="0.25">
      <c r="A216" s="3"/>
      <c r="B216" s="52"/>
      <c r="C216" s="1"/>
      <c r="D216" s="1"/>
      <c r="E216" s="1"/>
    </row>
    <row r="217" spans="1:5" x14ac:dyDescent="0.25">
      <c r="A217" s="3"/>
      <c r="B217" s="52"/>
      <c r="C217" s="1"/>
      <c r="D217" s="1"/>
      <c r="E217" s="1"/>
    </row>
    <row r="218" spans="1:5" x14ac:dyDescent="0.25">
      <c r="A218" s="3"/>
      <c r="B218" s="52"/>
      <c r="C218" s="1"/>
      <c r="D218" s="1"/>
      <c r="E218" s="1"/>
    </row>
    <row r="219" spans="1:5" x14ac:dyDescent="0.25">
      <c r="A219" s="3"/>
      <c r="B219" s="52"/>
      <c r="C219" s="1"/>
      <c r="D219" s="1"/>
      <c r="E219" s="1"/>
    </row>
    <row r="220" spans="1:5" x14ac:dyDescent="0.25">
      <c r="A220" s="3"/>
      <c r="B220" s="52"/>
      <c r="C220" s="1"/>
      <c r="D220" s="1"/>
      <c r="E220" s="1"/>
    </row>
    <row r="221" spans="1:5" x14ac:dyDescent="0.25">
      <c r="A221" s="3"/>
      <c r="B221" s="52"/>
      <c r="C221" s="1"/>
      <c r="D221" s="1"/>
      <c r="E221" s="1"/>
    </row>
    <row r="222" spans="1:5" x14ac:dyDescent="0.25">
      <c r="A222" s="3"/>
      <c r="B222" s="52"/>
      <c r="C222" s="1"/>
      <c r="D222" s="1"/>
      <c r="E222" s="1"/>
    </row>
    <row r="223" spans="1:5" x14ac:dyDescent="0.25">
      <c r="A223" s="3"/>
      <c r="B223" s="52"/>
      <c r="C223" s="1"/>
      <c r="D223" s="1"/>
      <c r="E223" s="1"/>
    </row>
    <row r="224" spans="1:5" x14ac:dyDescent="0.25">
      <c r="A224" s="3"/>
      <c r="B224" s="52"/>
      <c r="C224" s="1"/>
      <c r="D224" s="1"/>
      <c r="E224" s="1"/>
    </row>
    <row r="225" spans="1:5" x14ac:dyDescent="0.25">
      <c r="A225" s="3"/>
      <c r="B225" s="52"/>
      <c r="C225" s="1"/>
      <c r="D225" s="1"/>
      <c r="E225" s="1"/>
    </row>
    <row r="226" spans="1:5" x14ac:dyDescent="0.25">
      <c r="A226" s="3"/>
      <c r="B226" s="52"/>
      <c r="C226" s="1"/>
      <c r="D226" s="1"/>
      <c r="E226" s="1"/>
    </row>
    <row r="227" spans="1:5" x14ac:dyDescent="0.25">
      <c r="A227" s="3"/>
      <c r="B227" s="52"/>
      <c r="C227" s="1"/>
      <c r="D227" s="1"/>
      <c r="E227" s="1"/>
    </row>
    <row r="228" spans="1:5" x14ac:dyDescent="0.25">
      <c r="A228" s="3"/>
      <c r="B228" s="52"/>
      <c r="C228" s="1"/>
      <c r="D228" s="1"/>
      <c r="E228" s="1"/>
    </row>
    <row r="229" spans="1:5" x14ac:dyDescent="0.25">
      <c r="A229" s="3"/>
      <c r="B229" s="52"/>
      <c r="C229" s="1"/>
      <c r="D229" s="1"/>
      <c r="E229" s="1"/>
    </row>
    <row r="230" spans="1:5" x14ac:dyDescent="0.25">
      <c r="A230" s="3"/>
      <c r="B230" s="52"/>
      <c r="C230" s="1"/>
      <c r="D230" s="1"/>
      <c r="E230" s="1"/>
    </row>
    <row r="231" spans="1:5" x14ac:dyDescent="0.25">
      <c r="A231" s="3"/>
      <c r="B231" s="52"/>
      <c r="C231" s="1"/>
      <c r="D231" s="1"/>
      <c r="E231" s="1"/>
    </row>
    <row r="232" spans="1:5" x14ac:dyDescent="0.25">
      <c r="A232" s="3"/>
      <c r="B232" s="52"/>
      <c r="C232" s="1"/>
      <c r="D232" s="1"/>
      <c r="E232" s="1"/>
    </row>
    <row r="233" spans="1:5" x14ac:dyDescent="0.25">
      <c r="A233" s="3"/>
      <c r="B233" s="52"/>
      <c r="C233" s="1"/>
      <c r="D233" s="1"/>
      <c r="E233" s="1"/>
    </row>
    <row r="234" spans="1:5" x14ac:dyDescent="0.25">
      <c r="A234" s="3"/>
      <c r="B234" s="52"/>
      <c r="C234" s="1"/>
      <c r="D234" s="1"/>
      <c r="E234" s="1"/>
    </row>
    <row r="235" spans="1:5" x14ac:dyDescent="0.25">
      <c r="A235" s="3"/>
      <c r="B235" s="52"/>
      <c r="C235" s="1"/>
      <c r="D235" s="1"/>
      <c r="E235" s="1"/>
    </row>
    <row r="236" spans="1:5" x14ac:dyDescent="0.25">
      <c r="A236" s="3"/>
      <c r="B236" s="52"/>
      <c r="C236" s="1"/>
      <c r="D236" s="1"/>
      <c r="E236" s="1"/>
    </row>
    <row r="237" spans="1:5" x14ac:dyDescent="0.25">
      <c r="A237" s="3"/>
      <c r="B237" s="52"/>
      <c r="C237" s="1"/>
      <c r="D237" s="1"/>
      <c r="E237" s="1"/>
    </row>
    <row r="238" spans="1:5" x14ac:dyDescent="0.25">
      <c r="A238" s="3"/>
      <c r="B238" s="52"/>
      <c r="C238" s="1"/>
      <c r="D238" s="1"/>
      <c r="E238" s="1"/>
    </row>
    <row r="239" spans="1:5" x14ac:dyDescent="0.25">
      <c r="A239" s="3"/>
      <c r="B239" s="52"/>
      <c r="C239" s="1"/>
      <c r="D239" s="1"/>
      <c r="E239" s="1"/>
    </row>
    <row r="240" spans="1:5" x14ac:dyDescent="0.25">
      <c r="A240" s="3"/>
      <c r="B240" s="52"/>
      <c r="C240" s="1"/>
      <c r="D240" s="1"/>
      <c r="E240" s="1"/>
    </row>
    <row r="241" spans="1:5" x14ac:dyDescent="0.25">
      <c r="A241" s="3"/>
      <c r="B241" s="52"/>
      <c r="C241" s="1"/>
      <c r="D241" s="1"/>
      <c r="E241" s="1"/>
    </row>
    <row r="242" spans="1:5" x14ac:dyDescent="0.25">
      <c r="A242" s="3"/>
      <c r="B242" s="52"/>
      <c r="C242" s="1"/>
      <c r="D242" s="1"/>
      <c r="E242" s="1"/>
    </row>
    <row r="243" spans="1:5" x14ac:dyDescent="0.25">
      <c r="A243" s="3"/>
      <c r="B243" s="52"/>
      <c r="C243" s="1"/>
      <c r="D243" s="1"/>
      <c r="E243" s="1"/>
    </row>
  </sheetData>
  <mergeCells count="6">
    <mergeCell ref="A52:E52"/>
    <mergeCell ref="F4:F5"/>
    <mergeCell ref="A2:E2"/>
    <mergeCell ref="A4:A5"/>
    <mergeCell ref="B4:B5"/>
    <mergeCell ref="C4:E4"/>
  </mergeCells>
  <pageMargins left="0.78740157480314965" right="0.39370078740157483" top="0.78740157480314965" bottom="0.78740157480314965" header="0.31496062992125984" footer="0.31496062992125984"/>
  <pageSetup paperSize="9" scale="51" firstPageNumber="559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tabSelected="1" zoomScaleNormal="100" workbookViewId="0">
      <selection activeCell="F4" sqref="F4"/>
    </sheetView>
  </sheetViews>
  <sheetFormatPr defaultColWidth="9.140625" defaultRowHeight="15" x14ac:dyDescent="0.2"/>
  <cols>
    <col min="1" max="1" width="48" style="59" customWidth="1"/>
    <col min="2" max="2" width="9" style="59" customWidth="1"/>
    <col min="3" max="3" width="10.85546875" style="59" customWidth="1"/>
    <col min="4" max="4" width="17.140625" style="59" customWidth="1"/>
    <col min="5" max="5" width="17.42578125" style="59" customWidth="1"/>
    <col min="6" max="6" width="20.7109375" style="59" customWidth="1"/>
    <col min="7" max="7" width="16.5703125" style="92" customWidth="1"/>
    <col min="8" max="16384" width="9.140625" style="59"/>
  </cols>
  <sheetData>
    <row r="1" spans="1:7" ht="8.25" customHeight="1" x14ac:dyDescent="0.2">
      <c r="A1" s="158" t="s">
        <v>138</v>
      </c>
      <c r="B1" s="158"/>
      <c r="C1" s="158"/>
      <c r="D1" s="158"/>
      <c r="E1" s="158"/>
      <c r="F1" s="158"/>
      <c r="G1" s="58"/>
    </row>
    <row r="2" spans="1:7" ht="12.75" customHeight="1" x14ac:dyDescent="0.2">
      <c r="A2" s="158"/>
      <c r="B2" s="158"/>
      <c r="C2" s="158"/>
      <c r="D2" s="158"/>
      <c r="E2" s="158"/>
      <c r="F2" s="158"/>
      <c r="G2" s="58"/>
    </row>
    <row r="3" spans="1:7" ht="10.5" customHeight="1" x14ac:dyDescent="0.2">
      <c r="A3" s="158"/>
      <c r="B3" s="158"/>
      <c r="C3" s="158"/>
      <c r="D3" s="158"/>
      <c r="E3" s="158"/>
      <c r="F3" s="158"/>
      <c r="G3" s="58"/>
    </row>
    <row r="4" spans="1:7" ht="15" customHeight="1" thickBot="1" x14ac:dyDescent="0.25">
      <c r="A4" s="60"/>
      <c r="B4" s="60"/>
      <c r="C4" s="60"/>
      <c r="D4" s="61"/>
      <c r="E4" s="61"/>
      <c r="F4" s="170" t="s">
        <v>79</v>
      </c>
      <c r="G4" s="62"/>
    </row>
    <row r="5" spans="1:7" ht="16.149999999999999" customHeight="1" thickBot="1" x14ac:dyDescent="0.3">
      <c r="A5" s="63"/>
      <c r="B5" s="159" t="s">
        <v>80</v>
      </c>
      <c r="C5" s="160"/>
      <c r="D5" s="162" t="s">
        <v>153</v>
      </c>
      <c r="E5" s="167" t="s">
        <v>139</v>
      </c>
      <c r="F5" s="64"/>
      <c r="G5" s="65"/>
    </row>
    <row r="6" spans="1:7" ht="51.75" customHeight="1" x14ac:dyDescent="0.25">
      <c r="A6" s="66"/>
      <c r="B6" s="159"/>
      <c r="C6" s="161"/>
      <c r="D6" s="163"/>
      <c r="E6" s="168"/>
      <c r="F6" s="165" t="s">
        <v>140</v>
      </c>
      <c r="G6" s="65"/>
    </row>
    <row r="7" spans="1:7" ht="24.75" customHeight="1" thickBot="1" x14ac:dyDescent="0.3">
      <c r="A7" s="110" t="s">
        <v>81</v>
      </c>
      <c r="B7" s="111" t="s">
        <v>82</v>
      </c>
      <c r="C7" s="112" t="s">
        <v>83</v>
      </c>
      <c r="D7" s="164"/>
      <c r="E7" s="169"/>
      <c r="F7" s="166"/>
      <c r="G7" s="65"/>
    </row>
    <row r="8" spans="1:7" ht="16.5" thickBot="1" x14ac:dyDescent="0.3">
      <c r="A8" s="106">
        <v>1</v>
      </c>
      <c r="B8" s="124">
        <v>2</v>
      </c>
      <c r="C8" s="125">
        <v>3</v>
      </c>
      <c r="D8" s="107">
        <v>4</v>
      </c>
      <c r="E8" s="108">
        <v>5</v>
      </c>
      <c r="F8" s="109">
        <v>6</v>
      </c>
      <c r="G8" s="65"/>
    </row>
    <row r="9" spans="1:7" ht="18.75" customHeight="1" x14ac:dyDescent="0.25">
      <c r="A9" s="102" t="s">
        <v>84</v>
      </c>
      <c r="B9" s="97">
        <v>1</v>
      </c>
      <c r="C9" s="98">
        <v>0</v>
      </c>
      <c r="D9" s="103">
        <f>SUM(D10:D17)</f>
        <v>423966.68</v>
      </c>
      <c r="E9" s="104">
        <f t="shared" ref="E9" si="0">SUM(E10:E17)</f>
        <v>328185.29000000004</v>
      </c>
      <c r="F9" s="105">
        <f>SUM(F10:F17)</f>
        <v>426186.68</v>
      </c>
      <c r="G9" s="67"/>
    </row>
    <row r="10" spans="1:7" ht="45.75" x14ac:dyDescent="0.3">
      <c r="A10" s="68" t="s">
        <v>85</v>
      </c>
      <c r="B10" s="69">
        <v>1</v>
      </c>
      <c r="C10" s="70">
        <v>2</v>
      </c>
      <c r="D10" s="115">
        <v>5798.35</v>
      </c>
      <c r="E10" s="126">
        <v>4634.3599999999997</v>
      </c>
      <c r="F10" s="71">
        <f t="shared" ref="F10:F16" si="1">D10</f>
        <v>5798.35</v>
      </c>
      <c r="G10" s="67"/>
    </row>
    <row r="11" spans="1:7" ht="60.75" x14ac:dyDescent="0.3">
      <c r="A11" s="68" t="s">
        <v>86</v>
      </c>
      <c r="B11" s="69">
        <v>1</v>
      </c>
      <c r="C11" s="70">
        <v>3</v>
      </c>
      <c r="D11" s="115">
        <v>19623.04</v>
      </c>
      <c r="E11" s="126">
        <v>16137.96</v>
      </c>
      <c r="F11" s="71">
        <f t="shared" si="1"/>
        <v>19623.04</v>
      </c>
      <c r="G11" s="67"/>
    </row>
    <row r="12" spans="1:7" ht="60.75" x14ac:dyDescent="0.3">
      <c r="A12" s="68" t="s">
        <v>87</v>
      </c>
      <c r="B12" s="69">
        <v>1</v>
      </c>
      <c r="C12" s="70">
        <v>4</v>
      </c>
      <c r="D12" s="115">
        <v>163106.81</v>
      </c>
      <c r="E12" s="126">
        <v>130629.16</v>
      </c>
      <c r="F12" s="71">
        <f t="shared" si="1"/>
        <v>163106.81</v>
      </c>
      <c r="G12" s="67"/>
    </row>
    <row r="13" spans="1:7" ht="16.5" x14ac:dyDescent="0.3">
      <c r="A13" s="68" t="s">
        <v>88</v>
      </c>
      <c r="B13" s="69">
        <v>1</v>
      </c>
      <c r="C13" s="70">
        <v>5</v>
      </c>
      <c r="D13" s="115">
        <v>4.5</v>
      </c>
      <c r="E13" s="126">
        <v>0</v>
      </c>
      <c r="F13" s="71">
        <f t="shared" si="1"/>
        <v>4.5</v>
      </c>
      <c r="G13" s="67"/>
    </row>
    <row r="14" spans="1:7" ht="45.75" x14ac:dyDescent="0.3">
      <c r="A14" s="68" t="s">
        <v>89</v>
      </c>
      <c r="B14" s="69">
        <v>1</v>
      </c>
      <c r="C14" s="70">
        <v>6</v>
      </c>
      <c r="D14" s="115">
        <v>54718.55</v>
      </c>
      <c r="E14" s="126">
        <v>43738.47</v>
      </c>
      <c r="F14" s="71">
        <f t="shared" si="1"/>
        <v>54718.55</v>
      </c>
      <c r="G14" s="67"/>
    </row>
    <row r="15" spans="1:7" ht="15.75" x14ac:dyDescent="0.25">
      <c r="A15" s="68" t="s">
        <v>90</v>
      </c>
      <c r="B15" s="69">
        <v>1</v>
      </c>
      <c r="C15" s="70">
        <v>7</v>
      </c>
      <c r="D15" s="115">
        <v>0</v>
      </c>
      <c r="E15" s="114">
        <v>0</v>
      </c>
      <c r="F15" s="71">
        <f t="shared" si="1"/>
        <v>0</v>
      </c>
      <c r="G15" s="67"/>
    </row>
    <row r="16" spans="1:7" ht="16.5" x14ac:dyDescent="0.3">
      <c r="A16" s="68" t="s">
        <v>91</v>
      </c>
      <c r="B16" s="69">
        <v>1</v>
      </c>
      <c r="C16" s="70">
        <v>11</v>
      </c>
      <c r="D16" s="115">
        <v>2387.3000000000002</v>
      </c>
      <c r="E16" s="126">
        <v>0</v>
      </c>
      <c r="F16" s="71">
        <f t="shared" si="1"/>
        <v>2387.3000000000002</v>
      </c>
      <c r="G16" s="67"/>
    </row>
    <row r="17" spans="1:7" ht="16.5" x14ac:dyDescent="0.3">
      <c r="A17" s="81" t="s">
        <v>92</v>
      </c>
      <c r="B17" s="69">
        <v>1</v>
      </c>
      <c r="C17" s="70">
        <v>13</v>
      </c>
      <c r="D17" s="115">
        <v>178328.13</v>
      </c>
      <c r="E17" s="126">
        <v>133045.34</v>
      </c>
      <c r="F17" s="71">
        <f>D17+2220</f>
        <v>180548.13</v>
      </c>
      <c r="G17" s="67"/>
    </row>
    <row r="18" spans="1:7" ht="18.75" customHeight="1" x14ac:dyDescent="0.35">
      <c r="A18" s="72" t="s">
        <v>141</v>
      </c>
      <c r="B18" s="97">
        <v>2</v>
      </c>
      <c r="C18" s="98">
        <v>0</v>
      </c>
      <c r="D18" s="120">
        <f>D19</f>
        <v>63.4</v>
      </c>
      <c r="E18" s="121">
        <f t="shared" ref="E18:F18" si="2">E19</f>
        <v>63.4</v>
      </c>
      <c r="F18" s="113">
        <f t="shared" si="2"/>
        <v>63.4</v>
      </c>
      <c r="G18" s="67"/>
    </row>
    <row r="19" spans="1:7" ht="15.75" x14ac:dyDescent="0.25">
      <c r="A19" s="81" t="s">
        <v>142</v>
      </c>
      <c r="B19" s="69">
        <v>2</v>
      </c>
      <c r="C19" s="70">
        <v>3</v>
      </c>
      <c r="D19" s="115">
        <v>63.4</v>
      </c>
      <c r="E19" s="116">
        <v>63.4</v>
      </c>
      <c r="F19" s="71">
        <f>D19</f>
        <v>63.4</v>
      </c>
      <c r="G19" s="67"/>
    </row>
    <row r="20" spans="1:7" ht="31.5" x14ac:dyDescent="0.25">
      <c r="A20" s="72" t="s">
        <v>93</v>
      </c>
      <c r="B20" s="73">
        <v>3</v>
      </c>
      <c r="C20" s="74">
        <v>0</v>
      </c>
      <c r="D20" s="99">
        <f>D21+D23+D22</f>
        <v>16623.849999999999</v>
      </c>
      <c r="E20" s="99">
        <f>E21+E23+E22</f>
        <v>11811.57</v>
      </c>
      <c r="F20" s="76">
        <f>F21+F23+F22</f>
        <v>16623.849999999999</v>
      </c>
      <c r="G20" s="67"/>
    </row>
    <row r="21" spans="1:7" ht="16.5" x14ac:dyDescent="0.3">
      <c r="A21" s="68" t="s">
        <v>94</v>
      </c>
      <c r="B21" s="69">
        <v>3</v>
      </c>
      <c r="C21" s="70">
        <v>4</v>
      </c>
      <c r="D21" s="117">
        <v>5281.2</v>
      </c>
      <c r="E21" s="126">
        <v>4125.67</v>
      </c>
      <c r="F21" s="71">
        <f>D21</f>
        <v>5281.2</v>
      </c>
      <c r="G21" s="67"/>
    </row>
    <row r="22" spans="1:7" ht="48" customHeight="1" x14ac:dyDescent="0.3">
      <c r="A22" s="68" t="s">
        <v>143</v>
      </c>
      <c r="B22" s="69">
        <v>3</v>
      </c>
      <c r="C22" s="70">
        <v>10</v>
      </c>
      <c r="D22" s="117">
        <v>5648.4</v>
      </c>
      <c r="E22" s="126">
        <v>4363.58</v>
      </c>
      <c r="F22" s="71">
        <f>D22</f>
        <v>5648.4</v>
      </c>
      <c r="G22" s="67"/>
    </row>
    <row r="23" spans="1:7" ht="39.75" customHeight="1" x14ac:dyDescent="0.3">
      <c r="A23" s="68" t="s">
        <v>95</v>
      </c>
      <c r="B23" s="69">
        <v>3</v>
      </c>
      <c r="C23" s="70">
        <v>14</v>
      </c>
      <c r="D23" s="117">
        <v>5694.25</v>
      </c>
      <c r="E23" s="126">
        <v>3322.32</v>
      </c>
      <c r="F23" s="71">
        <f>D23</f>
        <v>5694.25</v>
      </c>
      <c r="G23" s="67"/>
    </row>
    <row r="24" spans="1:7" ht="15.75" x14ac:dyDescent="0.25">
      <c r="A24" s="72" t="s">
        <v>96</v>
      </c>
      <c r="B24" s="73">
        <v>4</v>
      </c>
      <c r="C24" s="74">
        <v>0</v>
      </c>
      <c r="D24" s="99">
        <f>SUM(D25:D31)</f>
        <v>193986.57630000002</v>
      </c>
      <c r="E24" s="75">
        <f>SUM(E25:E31)</f>
        <v>147045.25999999998</v>
      </c>
      <c r="F24" s="76">
        <f>SUM(F25:F31)</f>
        <v>193986.57630000002</v>
      </c>
      <c r="G24" s="67"/>
    </row>
    <row r="25" spans="1:7" ht="16.5" x14ac:dyDescent="0.3">
      <c r="A25" s="68" t="s">
        <v>97</v>
      </c>
      <c r="B25" s="69">
        <v>4</v>
      </c>
      <c r="C25" s="70">
        <v>1</v>
      </c>
      <c r="D25" s="117">
        <v>4927.2</v>
      </c>
      <c r="E25" s="126">
        <v>4107.6099999999997</v>
      </c>
      <c r="F25" s="71">
        <f t="shared" ref="F25:F31" si="3">D25</f>
        <v>4927.2</v>
      </c>
      <c r="G25" s="67"/>
    </row>
    <row r="26" spans="1:7" ht="16.5" x14ac:dyDescent="0.3">
      <c r="A26" s="68" t="s">
        <v>98</v>
      </c>
      <c r="B26" s="69">
        <v>4</v>
      </c>
      <c r="C26" s="70">
        <v>5</v>
      </c>
      <c r="D26" s="117">
        <v>3827.75</v>
      </c>
      <c r="E26" s="126">
        <v>1803.8</v>
      </c>
      <c r="F26" s="71">
        <f t="shared" si="3"/>
        <v>3827.75</v>
      </c>
      <c r="G26" s="67"/>
    </row>
    <row r="27" spans="1:7" ht="16.5" x14ac:dyDescent="0.3">
      <c r="A27" s="68" t="s">
        <v>99</v>
      </c>
      <c r="B27" s="69">
        <v>4</v>
      </c>
      <c r="C27" s="70">
        <v>7</v>
      </c>
      <c r="D27" s="117">
        <v>662.4</v>
      </c>
      <c r="E27" s="126">
        <v>298.13</v>
      </c>
      <c r="F27" s="71">
        <f t="shared" si="3"/>
        <v>662.4</v>
      </c>
      <c r="G27" s="67"/>
    </row>
    <row r="28" spans="1:7" ht="16.5" x14ac:dyDescent="0.3">
      <c r="A28" s="68" t="s">
        <v>100</v>
      </c>
      <c r="B28" s="69">
        <v>4</v>
      </c>
      <c r="C28" s="70">
        <v>8</v>
      </c>
      <c r="D28" s="117">
        <v>38420</v>
      </c>
      <c r="E28" s="126">
        <v>28475.08</v>
      </c>
      <c r="F28" s="71">
        <f t="shared" si="3"/>
        <v>38420</v>
      </c>
      <c r="G28" s="67"/>
    </row>
    <row r="29" spans="1:7" ht="16.5" x14ac:dyDescent="0.3">
      <c r="A29" s="68" t="s">
        <v>101</v>
      </c>
      <c r="B29" s="69">
        <v>4</v>
      </c>
      <c r="C29" s="70">
        <v>9</v>
      </c>
      <c r="D29" s="117">
        <v>133887.1</v>
      </c>
      <c r="E29" s="126">
        <v>103068.59</v>
      </c>
      <c r="F29" s="71">
        <f t="shared" si="3"/>
        <v>133887.1</v>
      </c>
      <c r="G29" s="67"/>
    </row>
    <row r="30" spans="1:7" ht="16.5" x14ac:dyDescent="0.3">
      <c r="A30" s="68" t="s">
        <v>102</v>
      </c>
      <c r="B30" s="69">
        <v>4</v>
      </c>
      <c r="C30" s="70">
        <v>10</v>
      </c>
      <c r="D30" s="117">
        <v>4739.03</v>
      </c>
      <c r="E30" s="126">
        <v>3242.83</v>
      </c>
      <c r="F30" s="71">
        <f t="shared" si="3"/>
        <v>4739.03</v>
      </c>
      <c r="G30" s="67"/>
    </row>
    <row r="31" spans="1:7" ht="21.75" customHeight="1" x14ac:dyDescent="0.3">
      <c r="A31" s="68" t="s">
        <v>103</v>
      </c>
      <c r="B31" s="69">
        <v>4</v>
      </c>
      <c r="C31" s="70">
        <v>12</v>
      </c>
      <c r="D31" s="117">
        <v>7523.0963000000002</v>
      </c>
      <c r="E31" s="126">
        <v>6049.22</v>
      </c>
      <c r="F31" s="71">
        <f t="shared" si="3"/>
        <v>7523.0963000000002</v>
      </c>
      <c r="G31" s="67"/>
    </row>
    <row r="32" spans="1:7" ht="15.75" x14ac:dyDescent="0.25">
      <c r="A32" s="72" t="s">
        <v>104</v>
      </c>
      <c r="B32" s="73">
        <v>5</v>
      </c>
      <c r="C32" s="74">
        <v>0</v>
      </c>
      <c r="D32" s="99">
        <f t="shared" ref="D32:E32" si="4">D33+D34+D35+D36</f>
        <v>263046.21000000002</v>
      </c>
      <c r="E32" s="75">
        <f t="shared" si="4"/>
        <v>187513.18</v>
      </c>
      <c r="F32" s="76">
        <f t="shared" ref="F32" si="5">F33+F34+F35+F36</f>
        <v>264333.21000000002</v>
      </c>
      <c r="G32" s="67"/>
    </row>
    <row r="33" spans="1:7" ht="16.5" x14ac:dyDescent="0.3">
      <c r="A33" s="68" t="s">
        <v>105</v>
      </c>
      <c r="B33" s="69">
        <v>5</v>
      </c>
      <c r="C33" s="70">
        <v>1</v>
      </c>
      <c r="D33" s="117">
        <v>16937.62</v>
      </c>
      <c r="E33" s="126">
        <v>13822.49</v>
      </c>
      <c r="F33" s="71">
        <f>D33</f>
        <v>16937.62</v>
      </c>
      <c r="G33" s="67"/>
    </row>
    <row r="34" spans="1:7" ht="16.5" x14ac:dyDescent="0.3">
      <c r="A34" s="68" t="s">
        <v>106</v>
      </c>
      <c r="B34" s="69">
        <v>5</v>
      </c>
      <c r="C34" s="70">
        <v>2</v>
      </c>
      <c r="D34" s="117">
        <v>11988.34</v>
      </c>
      <c r="E34" s="126">
        <v>11513.26</v>
      </c>
      <c r="F34" s="71">
        <f>D34</f>
        <v>11988.34</v>
      </c>
      <c r="G34" s="67"/>
    </row>
    <row r="35" spans="1:7" ht="16.5" x14ac:dyDescent="0.3">
      <c r="A35" s="68" t="s">
        <v>107</v>
      </c>
      <c r="B35" s="69">
        <v>5</v>
      </c>
      <c r="C35" s="70">
        <v>3</v>
      </c>
      <c r="D35" s="117">
        <v>173919.35</v>
      </c>
      <c r="E35" s="126">
        <v>119641.09</v>
      </c>
      <c r="F35" s="71">
        <f>D35</f>
        <v>173919.35</v>
      </c>
      <c r="G35" s="67"/>
    </row>
    <row r="36" spans="1:7" ht="30.75" x14ac:dyDescent="0.3">
      <c r="A36" s="68" t="s">
        <v>108</v>
      </c>
      <c r="B36" s="69">
        <v>5</v>
      </c>
      <c r="C36" s="70">
        <v>5</v>
      </c>
      <c r="D36" s="117">
        <v>60200.9</v>
      </c>
      <c r="E36" s="126">
        <v>42536.34</v>
      </c>
      <c r="F36" s="71">
        <f>D36+1287</f>
        <v>61487.9</v>
      </c>
      <c r="G36" s="67"/>
    </row>
    <row r="37" spans="1:7" ht="15.75" x14ac:dyDescent="0.25">
      <c r="A37" s="72" t="s">
        <v>109</v>
      </c>
      <c r="B37" s="73">
        <v>6</v>
      </c>
      <c r="C37" s="74">
        <v>0</v>
      </c>
      <c r="D37" s="99">
        <f t="shared" ref="D37:E37" si="6">D38</f>
        <v>648.4</v>
      </c>
      <c r="E37" s="75">
        <f t="shared" si="6"/>
        <v>477.89</v>
      </c>
      <c r="F37" s="76">
        <f t="shared" ref="F37" si="7">F38</f>
        <v>648.4</v>
      </c>
      <c r="G37" s="67"/>
    </row>
    <row r="38" spans="1:7" ht="30" x14ac:dyDescent="0.25">
      <c r="A38" s="68" t="s">
        <v>110</v>
      </c>
      <c r="B38" s="69">
        <v>6</v>
      </c>
      <c r="C38" s="70">
        <v>5</v>
      </c>
      <c r="D38" s="117">
        <v>648.4</v>
      </c>
      <c r="E38" s="116">
        <v>477.89</v>
      </c>
      <c r="F38" s="71">
        <f>D38</f>
        <v>648.4</v>
      </c>
      <c r="G38" s="67"/>
    </row>
    <row r="39" spans="1:7" ht="15.75" x14ac:dyDescent="0.25">
      <c r="A39" s="72" t="s">
        <v>111</v>
      </c>
      <c r="B39" s="73">
        <v>7</v>
      </c>
      <c r="C39" s="74">
        <v>0</v>
      </c>
      <c r="D39" s="99">
        <f>SUM(D40:D44)</f>
        <v>1834710.8</v>
      </c>
      <c r="E39" s="75">
        <f>SUM(E40:E44)</f>
        <v>1415843.1600000001</v>
      </c>
      <c r="F39" s="76">
        <f>SUM(F40:F44)</f>
        <v>1838788.9000000001</v>
      </c>
      <c r="G39" s="67"/>
    </row>
    <row r="40" spans="1:7" ht="16.5" x14ac:dyDescent="0.3">
      <c r="A40" s="68" t="s">
        <v>112</v>
      </c>
      <c r="B40" s="69">
        <v>7</v>
      </c>
      <c r="C40" s="70">
        <v>1</v>
      </c>
      <c r="D40" s="117">
        <v>678401.44</v>
      </c>
      <c r="E40" s="127">
        <v>503560.05</v>
      </c>
      <c r="F40" s="71">
        <f>D40+1404</f>
        <v>679805.43999999994</v>
      </c>
      <c r="G40" s="67"/>
    </row>
    <row r="41" spans="1:7" ht="16.5" x14ac:dyDescent="0.3">
      <c r="A41" s="68" t="s">
        <v>113</v>
      </c>
      <c r="B41" s="69">
        <v>7</v>
      </c>
      <c r="C41" s="70">
        <v>2</v>
      </c>
      <c r="D41" s="117">
        <v>922976.89</v>
      </c>
      <c r="E41" s="127">
        <v>734368.02</v>
      </c>
      <c r="F41" s="71">
        <f>D41</f>
        <v>922976.89</v>
      </c>
      <c r="G41" s="67"/>
    </row>
    <row r="42" spans="1:7" ht="16.5" x14ac:dyDescent="0.3">
      <c r="A42" s="68" t="s">
        <v>114</v>
      </c>
      <c r="B42" s="69">
        <v>7</v>
      </c>
      <c r="C42" s="70">
        <v>3</v>
      </c>
      <c r="D42" s="117">
        <v>138622.23000000001</v>
      </c>
      <c r="E42" s="127">
        <v>103914.34</v>
      </c>
      <c r="F42" s="71">
        <f>D42+1412+727.1</f>
        <v>140761.33000000002</v>
      </c>
      <c r="G42" s="67"/>
    </row>
    <row r="43" spans="1:7" ht="16.5" x14ac:dyDescent="0.3">
      <c r="A43" s="68" t="s">
        <v>115</v>
      </c>
      <c r="B43" s="69">
        <v>7</v>
      </c>
      <c r="C43" s="70">
        <v>7</v>
      </c>
      <c r="D43" s="117">
        <v>47467.58</v>
      </c>
      <c r="E43" s="127">
        <v>38752.129999999997</v>
      </c>
      <c r="F43" s="71">
        <f>D43+535</f>
        <v>48002.58</v>
      </c>
      <c r="G43" s="67"/>
    </row>
    <row r="44" spans="1:7" ht="16.5" x14ac:dyDescent="0.3">
      <c r="A44" s="68" t="s">
        <v>116</v>
      </c>
      <c r="B44" s="69">
        <v>7</v>
      </c>
      <c r="C44" s="70">
        <v>9</v>
      </c>
      <c r="D44" s="117">
        <v>47242.66</v>
      </c>
      <c r="E44" s="127">
        <v>35248.620000000003</v>
      </c>
      <c r="F44" s="71">
        <f>D44</f>
        <v>47242.66</v>
      </c>
      <c r="G44" s="67"/>
    </row>
    <row r="45" spans="1:7" ht="15.75" x14ac:dyDescent="0.25">
      <c r="A45" s="72" t="s">
        <v>117</v>
      </c>
      <c r="B45" s="73">
        <v>8</v>
      </c>
      <c r="C45" s="74">
        <v>0</v>
      </c>
      <c r="D45" s="99">
        <f t="shared" ref="D45:E45" si="8">D46+D47</f>
        <v>163294.54999999999</v>
      </c>
      <c r="E45" s="75">
        <f t="shared" si="8"/>
        <v>120673.60000000001</v>
      </c>
      <c r="F45" s="76">
        <f t="shared" ref="F45" si="9">F46+F47</f>
        <v>165012.65</v>
      </c>
      <c r="G45" s="67"/>
    </row>
    <row r="46" spans="1:7" ht="16.5" x14ac:dyDescent="0.3">
      <c r="A46" s="68" t="s">
        <v>118</v>
      </c>
      <c r="B46" s="69">
        <v>8</v>
      </c>
      <c r="C46" s="70">
        <v>1</v>
      </c>
      <c r="D46" s="117">
        <v>139359.56</v>
      </c>
      <c r="E46" s="130">
        <v>102213.58</v>
      </c>
      <c r="F46" s="71">
        <f>D46+1718.1</f>
        <v>141077.66</v>
      </c>
      <c r="G46" s="67"/>
    </row>
    <row r="47" spans="1:7" ht="30.75" x14ac:dyDescent="0.3">
      <c r="A47" s="68" t="s">
        <v>119</v>
      </c>
      <c r="B47" s="69">
        <v>8</v>
      </c>
      <c r="C47" s="70">
        <v>4</v>
      </c>
      <c r="D47" s="117">
        <v>23934.99</v>
      </c>
      <c r="E47" s="130">
        <v>18460.02</v>
      </c>
      <c r="F47" s="71">
        <f>D47</f>
        <v>23934.99</v>
      </c>
      <c r="G47" s="67"/>
    </row>
    <row r="48" spans="1:7" ht="15.75" x14ac:dyDescent="0.25">
      <c r="A48" s="72" t="s">
        <v>120</v>
      </c>
      <c r="B48" s="77">
        <v>9</v>
      </c>
      <c r="C48" s="78">
        <v>0</v>
      </c>
      <c r="D48" s="79">
        <f>D49</f>
        <v>302.60000000000002</v>
      </c>
      <c r="E48" s="79">
        <f>E49</f>
        <v>302.5</v>
      </c>
      <c r="F48" s="80">
        <f>F49</f>
        <v>302.60000000000002</v>
      </c>
      <c r="G48" s="67"/>
    </row>
    <row r="49" spans="1:7" ht="15.75" x14ac:dyDescent="0.25">
      <c r="A49" s="68" t="s">
        <v>121</v>
      </c>
      <c r="B49" s="69">
        <v>9</v>
      </c>
      <c r="C49" s="70">
        <v>9</v>
      </c>
      <c r="D49" s="117">
        <v>302.60000000000002</v>
      </c>
      <c r="E49" s="116">
        <v>302.5</v>
      </c>
      <c r="F49" s="71">
        <f>D49</f>
        <v>302.60000000000002</v>
      </c>
      <c r="G49" s="67"/>
    </row>
    <row r="50" spans="1:7" ht="15.75" x14ac:dyDescent="0.25">
      <c r="A50" s="72" t="s">
        <v>122</v>
      </c>
      <c r="B50" s="73">
        <v>10</v>
      </c>
      <c r="C50" s="74">
        <v>0</v>
      </c>
      <c r="D50" s="99">
        <f>D51+D52+D53+D54</f>
        <v>143856.34</v>
      </c>
      <c r="E50" s="75">
        <f t="shared" ref="E50" si="10">E51+E52+E53+E54</f>
        <v>106924.69</v>
      </c>
      <c r="F50" s="76">
        <f>F51+F52+F53+F54</f>
        <v>143856.34</v>
      </c>
      <c r="G50" s="67"/>
    </row>
    <row r="51" spans="1:7" ht="16.5" x14ac:dyDescent="0.3">
      <c r="A51" s="68" t="s">
        <v>123</v>
      </c>
      <c r="B51" s="69">
        <v>10</v>
      </c>
      <c r="C51" s="70">
        <v>1</v>
      </c>
      <c r="D51" s="117">
        <v>8017</v>
      </c>
      <c r="E51" s="128">
        <v>6358.8</v>
      </c>
      <c r="F51" s="71">
        <f>D51</f>
        <v>8017</v>
      </c>
      <c r="G51" s="67"/>
    </row>
    <row r="52" spans="1:7" ht="16.5" x14ac:dyDescent="0.3">
      <c r="A52" s="68" t="s">
        <v>124</v>
      </c>
      <c r="B52" s="69">
        <v>10</v>
      </c>
      <c r="C52" s="70">
        <v>3</v>
      </c>
      <c r="D52" s="117">
        <v>3714</v>
      </c>
      <c r="E52" s="128">
        <v>2683.62</v>
      </c>
      <c r="F52" s="71">
        <f>D52</f>
        <v>3714</v>
      </c>
      <c r="G52" s="67"/>
    </row>
    <row r="53" spans="1:7" ht="16.5" x14ac:dyDescent="0.3">
      <c r="A53" s="68" t="s">
        <v>125</v>
      </c>
      <c r="B53" s="69">
        <v>10</v>
      </c>
      <c r="C53" s="70">
        <v>4</v>
      </c>
      <c r="D53" s="117">
        <v>109103.24</v>
      </c>
      <c r="E53" s="128">
        <v>84807.360000000001</v>
      </c>
      <c r="F53" s="71">
        <f>D53</f>
        <v>109103.24</v>
      </c>
      <c r="G53" s="67"/>
    </row>
    <row r="54" spans="1:7" ht="16.5" x14ac:dyDescent="0.3">
      <c r="A54" s="68" t="s">
        <v>126</v>
      </c>
      <c r="B54" s="69">
        <v>10</v>
      </c>
      <c r="C54" s="70">
        <v>6</v>
      </c>
      <c r="D54" s="117">
        <v>23022.1</v>
      </c>
      <c r="E54" s="128">
        <v>13074.91</v>
      </c>
      <c r="F54" s="71">
        <f>D54</f>
        <v>23022.1</v>
      </c>
      <c r="G54" s="67"/>
    </row>
    <row r="55" spans="1:7" ht="15.75" x14ac:dyDescent="0.25">
      <c r="A55" s="72" t="s">
        <v>127</v>
      </c>
      <c r="B55" s="73">
        <v>11</v>
      </c>
      <c r="C55" s="74">
        <v>0</v>
      </c>
      <c r="D55" s="99">
        <f>D56+D58+D57</f>
        <v>259699.44</v>
      </c>
      <c r="E55" s="99">
        <f>E56+E58+E57</f>
        <v>172676.01</v>
      </c>
      <c r="F55" s="76">
        <f>F56+F58+F57</f>
        <v>265668.44</v>
      </c>
      <c r="G55" s="67"/>
    </row>
    <row r="56" spans="1:7" ht="16.5" x14ac:dyDescent="0.3">
      <c r="A56" s="68" t="s">
        <v>128</v>
      </c>
      <c r="B56" s="69">
        <v>11</v>
      </c>
      <c r="C56" s="70">
        <v>1</v>
      </c>
      <c r="D56" s="117">
        <v>257515.66</v>
      </c>
      <c r="E56" s="129">
        <v>171365.12</v>
      </c>
      <c r="F56" s="71">
        <f>D56+5969</f>
        <v>263484.66000000003</v>
      </c>
      <c r="G56" s="67"/>
    </row>
    <row r="57" spans="1:7" ht="16.5" x14ac:dyDescent="0.3">
      <c r="A57" s="68" t="s">
        <v>129</v>
      </c>
      <c r="B57" s="69">
        <v>11</v>
      </c>
      <c r="C57" s="70">
        <v>2</v>
      </c>
      <c r="D57" s="117">
        <v>1950.31</v>
      </c>
      <c r="E57" s="129">
        <v>1077.42</v>
      </c>
      <c r="F57" s="71">
        <f>D57</f>
        <v>1950.31</v>
      </c>
      <c r="G57" s="67"/>
    </row>
    <row r="58" spans="1:7" ht="16.5" x14ac:dyDescent="0.3">
      <c r="A58" s="68" t="s">
        <v>130</v>
      </c>
      <c r="B58" s="69">
        <v>11</v>
      </c>
      <c r="C58" s="70">
        <v>3</v>
      </c>
      <c r="D58" s="117">
        <v>233.47</v>
      </c>
      <c r="E58" s="129">
        <v>233.47</v>
      </c>
      <c r="F58" s="71">
        <f>D58</f>
        <v>233.47</v>
      </c>
      <c r="G58" s="67"/>
    </row>
    <row r="59" spans="1:7" ht="21" customHeight="1" x14ac:dyDescent="0.25">
      <c r="A59" s="72" t="s">
        <v>131</v>
      </c>
      <c r="B59" s="73">
        <v>12</v>
      </c>
      <c r="C59" s="74">
        <v>0</v>
      </c>
      <c r="D59" s="99">
        <f>D60+D61</f>
        <v>20200</v>
      </c>
      <c r="E59" s="99">
        <f>E60+E61</f>
        <v>13464.68</v>
      </c>
      <c r="F59" s="76">
        <f>F60+F61</f>
        <v>20200</v>
      </c>
      <c r="G59" s="67"/>
    </row>
    <row r="60" spans="1:7" ht="16.5" x14ac:dyDescent="0.3">
      <c r="A60" s="68" t="s">
        <v>132</v>
      </c>
      <c r="B60" s="69">
        <v>12</v>
      </c>
      <c r="C60" s="70">
        <v>1</v>
      </c>
      <c r="D60" s="117">
        <v>7700</v>
      </c>
      <c r="E60" s="130">
        <v>5470.03</v>
      </c>
      <c r="F60" s="71">
        <f>D60</f>
        <v>7700</v>
      </c>
      <c r="G60" s="67"/>
    </row>
    <row r="61" spans="1:7" ht="16.5" x14ac:dyDescent="0.3">
      <c r="A61" s="68" t="s">
        <v>133</v>
      </c>
      <c r="B61" s="69">
        <v>12</v>
      </c>
      <c r="C61" s="70">
        <v>2</v>
      </c>
      <c r="D61" s="117">
        <v>12500</v>
      </c>
      <c r="E61" s="130">
        <v>7994.65</v>
      </c>
      <c r="F61" s="71">
        <f>D61</f>
        <v>12500</v>
      </c>
      <c r="G61" s="67"/>
    </row>
    <row r="62" spans="1:7" ht="39.75" customHeight="1" x14ac:dyDescent="0.25">
      <c r="A62" s="72" t="s">
        <v>134</v>
      </c>
      <c r="B62" s="73">
        <v>13</v>
      </c>
      <c r="C62" s="74">
        <v>0</v>
      </c>
      <c r="D62" s="99">
        <f>D63</f>
        <v>200</v>
      </c>
      <c r="E62" s="75">
        <f>E63</f>
        <v>0</v>
      </c>
      <c r="F62" s="76">
        <f>F63</f>
        <v>200</v>
      </c>
      <c r="G62" s="67"/>
    </row>
    <row r="63" spans="1:7" ht="30.75" thickBot="1" x14ac:dyDescent="0.3">
      <c r="A63" s="81" t="s">
        <v>135</v>
      </c>
      <c r="B63" s="82">
        <v>13</v>
      </c>
      <c r="C63" s="83">
        <v>1</v>
      </c>
      <c r="D63" s="118">
        <v>200</v>
      </c>
      <c r="E63" s="119">
        <v>0</v>
      </c>
      <c r="F63" s="84">
        <f>D63</f>
        <v>200</v>
      </c>
      <c r="G63" s="67"/>
    </row>
    <row r="64" spans="1:7" ht="18.600000000000001" customHeight="1" thickBot="1" x14ac:dyDescent="0.3">
      <c r="A64" s="85" t="s">
        <v>154</v>
      </c>
      <c r="B64" s="86"/>
      <c r="C64" s="87"/>
      <c r="D64" s="101">
        <f t="shared" ref="D64:F64" si="11">D62+D59+D55+D50+D45+D39+D37+D32+D24+D20+D9+D48+D18</f>
        <v>3320598.8462999999</v>
      </c>
      <c r="E64" s="101">
        <f t="shared" si="11"/>
        <v>2504981.2299999995</v>
      </c>
      <c r="F64" s="89">
        <f t="shared" si="11"/>
        <v>3335871.0463</v>
      </c>
      <c r="G64" s="67"/>
    </row>
    <row r="65" spans="1:6" ht="19.899999999999999" customHeight="1" thickBot="1" x14ac:dyDescent="0.3">
      <c r="A65" s="85" t="s">
        <v>136</v>
      </c>
      <c r="B65" s="90"/>
      <c r="C65" s="94"/>
      <c r="D65" s="100">
        <v>3286771.56</v>
      </c>
      <c r="E65" s="88">
        <v>2769647.0500000003</v>
      </c>
      <c r="F65" s="91">
        <v>3327771.56</v>
      </c>
    </row>
    <row r="66" spans="1:6" ht="19.5" customHeight="1" thickBot="1" x14ac:dyDescent="0.3">
      <c r="A66" s="93" t="s">
        <v>137</v>
      </c>
      <c r="B66" s="90"/>
      <c r="C66" s="90"/>
      <c r="D66" s="100">
        <f>D65-D64</f>
        <v>-33827.286299999803</v>
      </c>
      <c r="E66" s="100">
        <f t="shared" ref="E66:F66" si="12">E65-E64</f>
        <v>264665.82000000076</v>
      </c>
      <c r="F66" s="91">
        <f t="shared" si="12"/>
        <v>-8099.4862999999896</v>
      </c>
    </row>
    <row r="67" spans="1:6" x14ac:dyDescent="0.2">
      <c r="C67" s="95"/>
      <c r="D67" s="96"/>
    </row>
    <row r="71" spans="1:6" x14ac:dyDescent="0.2">
      <c r="F71" s="123"/>
    </row>
    <row r="72" spans="1:6" x14ac:dyDescent="0.2">
      <c r="F72" s="96"/>
    </row>
    <row r="75" spans="1:6" x14ac:dyDescent="0.2">
      <c r="F75" s="96"/>
    </row>
    <row r="77" spans="1:6" x14ac:dyDescent="0.2">
      <c r="F77" s="96"/>
    </row>
  </sheetData>
  <mergeCells count="5">
    <mergeCell ref="A1:F3"/>
    <mergeCell ref="B5:C6"/>
    <mergeCell ref="D5:D7"/>
    <mergeCell ref="F6:F7"/>
    <mergeCell ref="E5:E7"/>
  </mergeCells>
  <pageMargins left="0.78740157480314965" right="0.39370078740157483" top="0.78740157480314965" bottom="0.78740157480314965" header="0.31496062992125984" footer="0.31496062992125984"/>
  <pageSetup paperSize="9" scale="74" firstPageNumber="561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Любивая</dc:creator>
  <cp:lastModifiedBy>Абдуллина С.Ч.</cp:lastModifiedBy>
  <cp:lastPrinted>2022-11-07T12:36:56Z</cp:lastPrinted>
  <dcterms:created xsi:type="dcterms:W3CDTF">2013-11-01T02:42:51Z</dcterms:created>
  <dcterms:modified xsi:type="dcterms:W3CDTF">2022-11-07T12:36:59Z</dcterms:modified>
</cp:coreProperties>
</file>