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03DFB3D6-EDD2-461A-B8D4-90D7425FA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Print_Titles" localSheetId="0">'1'!$5:$6</definedName>
    <definedName name="_xlnm.Print_Area" localSheetId="0">'1'!$A$1:$H$43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3" l="1"/>
  <c r="H8" i="3"/>
  <c r="G8" i="3"/>
  <c r="D8" i="3" s="1"/>
  <c r="E8" i="3" s="1"/>
  <c r="H15" i="3" l="1"/>
  <c r="G15" i="3"/>
  <c r="H10" i="3"/>
  <c r="G10" i="3"/>
  <c r="E41" i="3"/>
  <c r="E40" i="3"/>
  <c r="E37" i="3" l="1"/>
  <c r="H22" i="3"/>
  <c r="H31" i="3" l="1"/>
  <c r="G31" i="3"/>
  <c r="G29" i="3"/>
  <c r="H27" i="3"/>
  <c r="G27" i="3"/>
  <c r="H25" i="3"/>
  <c r="G25" i="3"/>
  <c r="H24" i="3"/>
  <c r="H23" i="3"/>
  <c r="H21" i="3"/>
  <c r="H19" i="3"/>
  <c r="G19" i="3"/>
  <c r="H18" i="3"/>
  <c r="H16" i="3"/>
  <c r="H14" i="3" l="1"/>
  <c r="G14" i="3"/>
  <c r="H13" i="3"/>
  <c r="H12" i="3"/>
  <c r="C30" i="3" l="1"/>
  <c r="C32" i="3" s="1"/>
  <c r="E39" i="3" l="1"/>
  <c r="G30" i="3" l="1"/>
  <c r="G32" i="3" s="1"/>
  <c r="D29" i="3"/>
  <c r="E29" i="3" s="1"/>
  <c r="D31" i="3"/>
  <c r="E31" i="3" s="1"/>
  <c r="H30" i="3" l="1"/>
  <c r="H32" i="3" s="1"/>
  <c r="E35" i="3"/>
  <c r="D12" i="3" l="1"/>
  <c r="D27" i="3" l="1"/>
  <c r="E27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D18" i="3"/>
  <c r="E18" i="3" s="1"/>
  <c r="D17" i="3"/>
  <c r="E17" i="3" s="1"/>
  <c r="D16" i="3"/>
  <c r="D15" i="3"/>
  <c r="E15" i="3" s="1"/>
  <c r="D14" i="3"/>
  <c r="E14" i="3" s="1"/>
  <c r="D13" i="3"/>
  <c r="E13" i="3" s="1"/>
  <c r="E12" i="3"/>
  <c r="D10" i="3"/>
  <c r="E10" i="3" s="1"/>
  <c r="E16" i="3" l="1"/>
  <c r="D26" i="3"/>
  <c r="E26" i="3" s="1"/>
  <c r="E19" i="3"/>
  <c r="D28" i="3"/>
  <c r="E28" i="3" s="1"/>
  <c r="D30" i="3" l="1"/>
  <c r="D32" i="3" s="1"/>
  <c r="E30" i="3"/>
  <c r="E32" i="3" s="1"/>
</calcChain>
</file>

<file path=xl/sharedStrings.xml><?xml version="1.0" encoding="utf-8"?>
<sst xmlns="http://schemas.openxmlformats.org/spreadsheetml/2006/main" count="90" uniqueCount="88">
  <si>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</si>
  <si>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</si>
  <si>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</si>
  <si>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</si>
  <si>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</si>
  <si>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</si>
  <si>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>Примечание:</t>
  </si>
  <si>
    <t>тыс. рублей</t>
  </si>
  <si>
    <t>ВСЕГО</t>
  </si>
  <si>
    <t>Приложение № 1 к пояснительной записке по расходам</t>
  </si>
  <si>
    <t>I.Межбюджетные трансферты, в т.ч.:</t>
  </si>
  <si>
    <t>1.Субвенции бюджета муниципального образования</t>
  </si>
  <si>
    <t xml:space="preserve">2.Субсидии бюджета муниципального образования </t>
  </si>
  <si>
    <t>3.Иные межбюджетные трансферты</t>
  </si>
  <si>
    <t>Уточненный бюджет на 2022 год</t>
  </si>
  <si>
    <t>Муниципальная программа "Развитие образования в городе Радужный"</t>
  </si>
  <si>
    <t>51.0.00.00000</t>
  </si>
  <si>
    <t>Муниципальная программа "Развитие культуры,спорта и молодежной политики в городе Радужный"</t>
  </si>
  <si>
    <t>52.0.00.00000</t>
  </si>
  <si>
    <t>Муниципальная программа "Доступная среда в городе Радужный"</t>
  </si>
  <si>
    <t>53.0.00.00000</t>
  </si>
  <si>
    <t xml:space="preserve">Муниципальная программа "Развитие муниципальной службы в администрации города Радужный </t>
  </si>
  <si>
    <t>56.0.00.00000</t>
  </si>
  <si>
    <t>Муниципальная программа "Обеспечение доступным и комфортным жильем жителей города Радужный"</t>
  </si>
  <si>
    <t>57.0.00.00000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</si>
  <si>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</si>
  <si>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58.0.00.00000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</si>
  <si>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</si>
  <si>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59.0.00.00000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</si>
  <si>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</t>
  </si>
  <si>
    <t>60.0.00.00000</t>
  </si>
  <si>
    <t>Муниципальная программа "Обеспечение экологической безопасности города Радужный"</t>
  </si>
  <si>
    <t>61.0.00.00000</t>
  </si>
  <si>
    <t>Муниципальная программа "Развитие малого и среднего предпринимательства в городе Радужный"</t>
  </si>
  <si>
    <t>62.0.00.00000</t>
  </si>
  <si>
    <t>Муниципальная программа "Развитие транспортной системы города Радужный"</t>
  </si>
  <si>
    <t>64.0.00.00000</t>
  </si>
  <si>
    <t xml:space="preserve"> Муниципальная программа "Управление муниципальными финансами  города Радужный</t>
  </si>
  <si>
    <t>65.0.00.00000</t>
  </si>
  <si>
    <t>Муниципальная программа "Развитие гражданского общества города Радужный"</t>
  </si>
  <si>
    <t>66.0.00.00000</t>
  </si>
  <si>
    <t>Муниципальная программа "Управление муниципальным имуществом города Радужный "</t>
  </si>
  <si>
    <t>67.0.00.00000</t>
  </si>
  <si>
    <t>Муниципальная программа "Укрепление  межнационального и межконфессионального согласия, профилактика экстремизма в городе Радужный</t>
  </si>
  <si>
    <t>68.0.00.00000</t>
  </si>
  <si>
    <t>Муниципальная программа "Организация отдыха, оздоровления, занятости детей, подростков и молодежи города Радужный"</t>
  </si>
  <si>
    <t>69.0.00.00000</t>
  </si>
  <si>
    <t>Муниципальная программа "Содействие занятости населения города Радужный"</t>
  </si>
  <si>
    <t>70.0.00.00000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</si>
  <si>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</si>
  <si>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71.0.00.00000</t>
  </si>
  <si>
    <t>Муниципальная программа "Формирование современной городской среды в городе Радужный"</t>
  </si>
  <si>
    <t>75.0.00.00000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</si>
  <si>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</si>
  <si>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76.0.00.00000</t>
  </si>
  <si>
    <t>Итого по муниципальным программам</t>
  </si>
  <si>
    <t xml:space="preserve">Непрограммные расходы </t>
  </si>
  <si>
    <t>90.0.00.00000</t>
  </si>
  <si>
    <t>ВСЕГО:</t>
  </si>
  <si>
    <t>Распределение расходов по муниципальным программам и непрограммным направлениям деятельности бюджета города Радужный на 2022 год</t>
  </si>
  <si>
    <t xml:space="preserve"> </t>
  </si>
  <si>
    <t>II.Прочие безвозмездные поступления, в т.ч.:</t>
  </si>
  <si>
    <t>Утвержденный бюджет на 2022 год (решение Думы от 29.09.2022 №199)</t>
  </si>
  <si>
    <t xml:space="preserve">   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</si>
  <si>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Субсидия на возмещение за изымаемые жилые помещения - 203,72 тыс.рублей, в т.ч.: средства бюджета автономного округа - 193,50 тыс.рублей, средства бюджета округа - 10,22 тыс.рублей.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</si>
  <si>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Субсидии в целях возмещения части затрат на аренду нежилых помещений + 472,95 тыс.рублей, из них: средства бюджета автономного округа + 477,80 тыс.рублей, средства местного бюджета - 4,85 тыс.рублей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2)</t>
    </r>
    <r>
      <rPr>
        <sz val="11"/>
        <rFont val="Times New Roman"/>
        <family val="1"/>
        <charset val="204"/>
      </rPr>
      <t xml:space="preserve"> Субсидия в целях возмещения затрат на оплату коммунальных услуг за нежилые помещения + 193,03 тыс.рублей, из них: средства бюджета автономного округа + 200,00 тыс.рублей, средства местного бюджета - 6,97 тыс.рублей.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</si>
  <si>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Процентные платежи по долгу - 200,00 тыс.рублей.                                                                    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</si>
  <si>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Реализация мероприятий муниципальной программы - 12,27 тыс.рублей, из них содействие этнокультурному многообразию народов России: а) Разработка и выпуск этнокалендарей - 8,40 тыс.рублей; б) Расходы на проведение мероприятий в области образования - 3,87 тыс.рублей.</t>
    </r>
  </si>
  <si>
    <t>III. *Дотация на поддержку мер по обеспечению сбалансированности бюджетов городских округов и муниципальных районов Ханты-Мансийского автономного округа-Югры</t>
  </si>
  <si>
    <t>1.Расходы на реализацию мероприятий по соглашению с ПАО "НК "Роснефть" (ООО "РН-Юганскнефтегаз") (договор от 04.12.2019 № 2142019/2560Д)</t>
  </si>
  <si>
    <t>2. Расходы на реализацию мероприятий по соглашению с ПАО "НК "Роснефть" (АО "ННП") (договор от 24.12.2020 № 7370220/0835Д)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</si>
  <si>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Диспансеризация муниципальных служащих - 216,98 тыс.рублей;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2)</t>
    </r>
    <r>
      <rPr>
        <sz val="11"/>
        <rFont val="Times New Roman"/>
        <family val="1"/>
        <charset val="204"/>
      </rPr>
      <t xml:space="preserve"> Формирование непрерывной системы профессионального развития муниципальных служащих - 122,82 тыс.рублей;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3)</t>
    </r>
    <r>
      <rPr>
        <sz val="11"/>
        <rFont val="Times New Roman"/>
        <family val="1"/>
        <charset val="204"/>
      </rPr>
      <t xml:space="preserve"> Разработка и реализация комплекса мероприятий по противодействию коррупции на муниципальной службе - 2,10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</si>
  <si>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Расходы на реализацию мероприятий в целях создания условий для формирования и развития гражданского общества - 6,20 тыс.рублей.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2)</t>
    </r>
    <r>
      <rPr>
        <sz val="11"/>
        <rFont val="Times New Roman"/>
        <family val="1"/>
        <charset val="204"/>
      </rPr>
      <t xml:space="preserve"> Субсидия в целях оказания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 - 11,25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</si>
  <si>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Иные межбюджетные трансферты на финансовое обеспечение  мероприятий, связанных с содержанием мест сбора и приема мобилизационных ресурсов, организацией и проведением оповещения граждан, пребывающих в запасе + 63,40 тыс.рублей;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Субвенции на поддержку животноводства, переработки и реализации продукции животноводства + 31,40 тыс.рублей;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Содержание органа местного самоуправления - 267,50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</si>
  <si>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Субвенции на осуществление деятельности по опеке и попечительству + 1 363,50 тыс.рублей;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2)</t>
    </r>
    <r>
      <rPr>
        <sz val="11"/>
        <rFont val="Times New Roman"/>
        <family val="1"/>
        <charset val="204"/>
      </rPr>
      <t xml:space="preserve"> Субвенции на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- 3 832,10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</si>
  <si>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Информационное обеспечение и правовое просвещение населения в области профилактики правонарушений, профилактики терроризма - 69,55 тыс.рублей.                </t>
    </r>
    <r>
      <rPr>
        <b/>
        <sz val="11"/>
        <rFont val="Times New Roman"/>
        <family val="1"/>
        <charset val="204"/>
      </rPr>
      <t xml:space="preserve"> 2)</t>
    </r>
    <r>
      <rPr>
        <sz val="11"/>
        <rFont val="Times New Roman"/>
        <family val="1"/>
        <charset val="204"/>
      </rPr>
      <t xml:space="preserve"> Усиление антитеррористической защищенности объектов, находящихся в ведении муниципального образования - 53,40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</si>
  <si>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Субвенции на организацию осуществления мероприятий по проведению дезинсекции и дератизации - 33,90 тыс.рублей;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2)</t>
    </r>
    <r>
      <rPr>
        <sz val="11"/>
        <rFont val="Times New Roman"/>
        <family val="1"/>
        <charset val="204"/>
      </rPr>
      <t xml:space="preserve"> Предоставление субсидий на возмещение расходов по проведению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для подготовки к осенне-зимнему периоду (средства бюджета автономного округа - 1 021,40 тыс.рублей;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 xml:space="preserve">Содержание мест захоронений (кладбища) - 1 164,84 тыс.рублей;       </t>
    </r>
    <r>
      <rPr>
        <b/>
        <sz val="11"/>
        <rFont val="Times New Roman"/>
        <family val="1"/>
        <charset val="204"/>
      </rPr>
      <t xml:space="preserve">                            4)</t>
    </r>
    <r>
      <rPr>
        <sz val="11"/>
        <rFont val="Times New Roman"/>
        <family val="1"/>
        <charset val="204"/>
      </rPr>
      <t xml:space="preserve"> 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 - 129,96 тыс.рублей.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5)</t>
    </r>
    <r>
      <rPr>
        <sz val="11"/>
        <rFont val="Times New Roman"/>
        <family val="1"/>
        <charset val="204"/>
      </rPr>
      <t xml:space="preserve"> Выделена дотация в сумме </t>
    </r>
    <r>
      <rPr>
        <b/>
        <sz val="11"/>
        <rFont val="Times New Roman"/>
        <family val="1"/>
        <charset val="204"/>
      </rPr>
      <t xml:space="preserve">1 287,00* тыс.рублей </t>
    </r>
    <r>
      <rPr>
        <sz val="11"/>
        <rFont val="Times New Roman"/>
        <family val="1"/>
        <charset val="204"/>
      </rPr>
      <t>/индексация фонда оплаты труда 6%/,(произведено внутреннее перераспределение  на обеспечение деятельности казенных учреждений - 1 287,00 тыс.рублей).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</si>
  <si>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Актуализация программы комплексного развития социальной инфраструктуры города Радужный) - 924,00 тыс.рублей;                                             </t>
    </r>
    <r>
      <rPr>
        <b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2)</t>
    </r>
    <r>
      <rPr>
        <sz val="11"/>
        <rFont val="Times New Roman"/>
        <family val="1"/>
        <charset val="204"/>
      </rPr>
      <t xml:space="preserve"> Содержание органов местного самоуправления + 998,9 тыс.рублей, из них: средства бюджета автономного округа - 1 415,00 тыс.рублей, средства бюджета города  + 2 413,90 тыс.рублей;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 xml:space="preserve">Доплаты к пенсиям муниципальным служащим - 300,00 тыс.рублей;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4</t>
    </r>
    <r>
      <rPr>
        <sz val="11"/>
        <rFont val="Times New Roman"/>
        <family val="1"/>
        <charset val="204"/>
      </rPr>
      <t xml:space="preserve">) Расходы на обеспечение деятельности казенных учреждений + 2 220,00 тыс.рублей (индексация фонда оплаты труда 6%) , в том числе за счет дотации </t>
    </r>
    <r>
      <rPr>
        <b/>
        <sz val="11"/>
        <rFont val="Times New Roman"/>
        <family val="1"/>
        <charset val="204"/>
      </rPr>
      <t>+ 2 220,00*</t>
    </r>
    <r>
      <rPr>
        <sz val="11"/>
        <rFont val="Times New Roman"/>
        <family val="1"/>
        <charset val="204"/>
      </rPr>
      <t xml:space="preserve"> тыс.рублей;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5)</t>
    </r>
    <r>
      <rPr>
        <sz val="11"/>
        <rFont val="Times New Roman"/>
        <family val="1"/>
        <charset val="204"/>
      </rPr>
      <t xml:space="preserve"> Расходы по исполнению решения суда + 4,50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</si>
  <si>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Иные межбюджетные трансферты на реализацию наказов избирателей депутатам Думы ХМАО-Югры учреждениям образования + 373,97 тыс.рублей, из них: а)учреждениям общего образования + 248,97 тыс.рубдей; б) учреждениям дополнительного образования +125,00 тыс.рублей.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2)</t>
    </r>
    <r>
      <rPr>
        <sz val="11"/>
        <rFont val="Times New Roman"/>
        <family val="1"/>
        <charset val="204"/>
      </rPr>
      <t xml:space="preserve"> Субвенции на реализацию основных общеобразовательных программ + 6 819,92 тыс.рублей.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3) </t>
    </r>
    <r>
      <rPr>
        <sz val="11"/>
        <rFont val="Times New Roman"/>
        <family val="1"/>
        <charset val="204"/>
      </rPr>
      <t xml:space="preserve">Субвенция на выплату компенсации педагогическим работникам за работу по подготовке и проведению единого государственного экзамена,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    - 0,02 тыс.рублей.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4) </t>
    </r>
    <r>
      <rPr>
        <sz val="11"/>
        <rFont val="Times New Roman"/>
        <family val="1"/>
        <charset val="204"/>
      </rPr>
      <t>Субвенции на социальную поддержку отдельных категорий обучающихся в муниципальных общеобразовательных организациях  (питание льготных категорий обучающихся) + 2 746,00 тыс.рублей.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5) </t>
    </r>
    <r>
      <rPr>
        <sz val="11"/>
        <rFont val="Times New Roman"/>
        <family val="1"/>
        <charset val="204"/>
      </rPr>
      <t xml:space="preserve">Субвенции на реализацию дошкольными образовательными организациями основных  общеобразовательных программ дошкольного образования + 9 627,00 тыс.рублей.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6) </t>
    </r>
    <r>
      <rPr>
        <sz val="11"/>
        <rFont val="Times New Roman"/>
        <family val="1"/>
        <charset val="204"/>
      </rPr>
      <t>Субсидия на обеспечение физической и вооруженной (военизированной) охраны в образовательных организациях + 443,81 тыс.рублей.                                                                                                                               7</t>
    </r>
    <r>
      <rPr>
        <b/>
        <sz val="11"/>
        <rFont val="Times New Roman"/>
        <family val="1"/>
        <charset val="204"/>
      </rPr>
      <t xml:space="preserve">) </t>
    </r>
    <r>
      <rPr>
        <sz val="11"/>
        <rFont val="Times New Roman"/>
        <family val="1"/>
        <charset val="204"/>
      </rPr>
      <t xml:space="preserve">Компенсация расходов, связанных с переездом работника учреждения и членов его семьи к новому месту жительства в другую местность + 1 138,06 тыс.рублей.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8) </t>
    </r>
    <r>
      <rPr>
        <sz val="11"/>
        <rFont val="Times New Roman"/>
        <family val="1"/>
        <charset val="204"/>
      </rPr>
      <t xml:space="preserve">Компенсация расходов  по оплате стоимости проезда к месту использования отпуска и обратно - 12 802,65 тыс.рублей.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/>
    </r>
  </si>
  <si>
    <r>
      <rPr>
        <b/>
        <sz val="11"/>
        <rFont val="Times New Roman"/>
        <family val="1"/>
        <charset val="204"/>
      </rPr>
      <t>9)</t>
    </r>
    <r>
      <rPr>
        <sz val="11"/>
        <rFont val="Times New Roman"/>
        <family val="1"/>
        <charset val="204"/>
      </rPr>
      <t xml:space="preserve"> Содержание органов местного самоуправления - 929,00 тыс.рублей.                            </t>
    </r>
    <r>
      <rPr>
        <b/>
        <sz val="11"/>
        <rFont val="Times New Roman"/>
        <family val="1"/>
        <charset val="204"/>
      </rPr>
      <t>10)</t>
    </r>
    <r>
      <rPr>
        <sz val="11"/>
        <rFont val="Times New Roman"/>
        <family val="1"/>
        <charset val="204"/>
      </rPr>
      <t xml:space="preserve"> Субсидия на организацию проведения общественно-значимых мероприятий в сфере образования, науки и молодежной политики + 6,96 тыс.рублей.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11)</t>
    </r>
    <r>
      <rPr>
        <sz val="11"/>
        <rFont val="Times New Roman"/>
        <family val="1"/>
        <charset val="204"/>
      </rPr>
      <t xml:space="preserve"> Субсидия на финансовое обеспечение затрат некоммерческой организации на организацию проведения общественно-значимых мероприятий в сфере образования, науки и молодежной политики - 7,72 тыс.рублей.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12)</t>
    </r>
    <r>
      <rPr>
        <sz val="11"/>
        <rFont val="Times New Roman"/>
        <family val="1"/>
        <charset val="204"/>
      </rPr>
      <t xml:space="preserve"> Иная целевая субсидия на финансовое обеспечение получения дополнительного образования детьми - участниками системы персонифицированного финансирования города Радужный - 1 035,65 тыс.рублей.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13)</t>
    </r>
    <r>
      <rPr>
        <sz val="11"/>
        <rFont val="Times New Roman"/>
        <family val="1"/>
        <charset val="204"/>
      </rPr>
  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- 4 254,00 тыс.рублей, из них: средства бюджета автномного округа - 2 339,70 тыс.рублей, средства федерального бюджета - 1 914,30 тыс.рублей.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) Субсидия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(средства бюджета города) - 102,20 тыс.рублей.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15)</t>
    </r>
    <r>
      <rPr>
        <sz val="11"/>
        <rFont val="Times New Roman"/>
        <family val="1"/>
        <charset val="204"/>
      </rPr>
      <t xml:space="preserve"> Субсидия на дополнительное финансовое обеспечение в части организации питания обучающихся муниципальных общеобразовательных организаций (средства бюджета города) - 1 344,17 тыс.рублей.                                                                                                           </t>
    </r>
  </si>
  <si>
    <r>
      <t xml:space="preserve"> </t>
    </r>
    <r>
      <rPr>
        <b/>
        <sz val="11"/>
        <rFont val="Times New Roman"/>
        <family val="1"/>
        <charset val="204"/>
      </rPr>
      <t>16)</t>
    </r>
    <r>
      <rPr>
        <sz val="11"/>
        <rFont val="Times New Roman"/>
        <family val="1"/>
        <charset val="204"/>
      </rPr>
      <t xml:space="preserve"> Реализация мероприятий муниципальной программы + 9 662,92 тыс.рублей, из них:  а) расходы на укрепление антитеррористической безопасности + 1 691,77 тыс.рублей; б) расходы на выполнение мероприятий по энергосбережению и повышению энергетической эффективности + 3 165,61 тыс.рублей;  в) расходы на проведение текущего ремонта зданий и учреждений + 2 408,55 тыс.рублей; г) расходы  на реализацию мероприятий по укреплению материально-технической базы + 2 640,60 тыс.рублей; д) расходы на проведение мероприятий в области образования - 249,72 тыс.рублей; е) расходы на организацию деятельности психолого-медико-педагогической комиссии + 6,11 тыс.рублей; ж) расходы на проведение капитального ремонта зданий и сооружений (учреждения общего образования) - 36,25 тыс.рублей.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17)</t>
    </r>
    <r>
      <rPr>
        <sz val="11"/>
        <rFont val="Times New Roman"/>
        <family val="1"/>
        <charset val="204"/>
      </rPr>
      <t xml:space="preserve"> Субсидии на финансовое обеспечение выполнения муниципального задания + 6 084,93 тыс.рублей, в том числе дотация </t>
    </r>
    <r>
      <rPr>
        <b/>
        <sz val="11"/>
        <rFont val="Times New Roman"/>
        <family val="1"/>
        <charset val="204"/>
      </rPr>
      <t>+ 2 322,40* тыс.рублей</t>
    </r>
    <r>
      <rPr>
        <sz val="11"/>
        <rFont val="Times New Roman"/>
        <family val="1"/>
        <charset val="204"/>
      </rPr>
      <t>, из них: а) учреждения дополнительного образования + 929,18 тыс.рублей (в том числе дотация + 918,40* тыс.рублей, из них: работникам, не попадающих под действие Указа Президента РФ /индексация фонда оплаты труда 6%/ + 666,0 тыс.рублей;  увеличение фонда оплаты труда педагогическому персоналу  + 252,40 тыс.рублей); б) учреждения дошкольного образования + 2 542,57 тыс.рублей (в том числе дотация + 1 404,00* тыс.рублей /индексация фонда оплаты труда 6%/);  в) учреждениями общего образования + 2 613,19 тыс.рублей. Произведено внутреннее перераспределение  на финансовое обеспечение выполнения муниципального задания учреждениями дошкольного образования, учреждениями дополнительного образования - 2 322,40 тыс.рублей.</t>
    </r>
  </si>
  <si>
    <r>
      <t xml:space="preserve">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6)</t>
    </r>
    <r>
      <rPr>
        <sz val="11"/>
        <rFont val="Times New Roman"/>
        <family val="1"/>
        <charset val="204"/>
      </rPr>
      <t xml:space="preserve"> Реализация мероприятий муниципальной программы + 6 730,36 тыс.рублей, из них: (Расходы на проведение текущего ремонта зданий и учреждений  + 5 808,10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7)</t>
    </r>
    <r>
      <rPr>
        <sz val="11"/>
        <rFont val="Times New Roman"/>
        <family val="1"/>
        <charset val="204"/>
      </rPr>
      <t xml:space="preserve"> Субсидии на финансовое обеспечение затрат социально ориентированным некоммерческим организациям - 45,50 тыс.рублей, из них:связанных с оказанием общественно полезной услуги "Организация и проведение культурно-массовых мероприятий" - 28,00 тыс.рублей; связанных с оказанием общественно полезной услуги "Организация и проведение официальных спортивных мероприятий" - 17,50 тыс.рублей.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8)</t>
    </r>
    <r>
      <rPr>
        <sz val="11"/>
        <rFont val="Times New Roman"/>
        <family val="1"/>
        <charset val="204"/>
      </rPr>
      <t xml:space="preserve"> Расходы на реализацию мероприятий по соглашению с ПАО "НК "Роснефть" (ООО "РН-Юганскнефтегаз") - 1 380,70 тыс.рублей.                                                                                        </t>
    </r>
    <r>
      <rPr>
        <b/>
        <sz val="11"/>
        <rFont val="Times New Roman"/>
        <family val="1"/>
        <charset val="204"/>
      </rPr>
      <t>9)</t>
    </r>
    <r>
      <rPr>
        <sz val="11"/>
        <rFont val="Times New Roman"/>
        <family val="1"/>
        <charset val="204"/>
      </rPr>
      <t xml:space="preserve"> Расходы на реализацию мероприятий по договору  пожертвования  АО "ННП"  - 400,45 тыс.рублей.  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</si>
  <si>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Субсидии на финансовое обеспечение выполнения муниципального задания + 3 880,45 тыс.рублей (в том числе: дотация </t>
    </r>
    <r>
      <rPr>
        <b/>
        <sz val="11"/>
        <rFont val="Times New Roman"/>
        <family val="1"/>
        <charset val="204"/>
      </rPr>
      <t>+ 9 442,80* тыс.рублей</t>
    </r>
    <r>
      <rPr>
        <sz val="11"/>
        <rFont val="Times New Roman"/>
        <family val="1"/>
        <charset val="204"/>
      </rPr>
      <t xml:space="preserve">, внутреннее перераспределение - 5 562,35 тыс.рублей), из них: а)учреждения дополнительного образования - 285,30 тыс.рублей (в том числе: дотация + 1220,70* тыс.рублей /работникам, не попадающим под действие Указа Президента РФ - индексация фонда оплаты труда 6% + 746,00 тыс.рублей, увеличение фонда оплаты труда педагогическому персоналу + 474,70 тыс.рублей/, внутреннее перераспределение - 1 506,00 рублей); б) учреждения молодежной политики + 556,12 тыс.рублей ( в том числе: дотация + 535,00* тыс.рублей - индексация фонда оплаты труда 6%); в) учреждения культуры - 930,84 тыс.рублей ( в том числе: дотация + 1 718,10* тыс.рублей /увеличение фонда оплаты труда работникам, попадающим под действие Указа Президента/, внутреннее перераспределение - 2 648,94 тыс.рублей); г)  учреждения спорта + 4 540,47 тыс.рублей ( в том числе: дотация + 5 969,00* тыс.рублей /индексация фонда оплаты труда 6%/, внутреннее перераспределение - 1 428,53 тыс.рублей).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2) </t>
    </r>
    <r>
      <rPr>
        <sz val="11"/>
        <rFont val="Times New Roman"/>
        <family val="1"/>
        <charset val="204"/>
      </rPr>
      <t xml:space="preserve">Субсидия на обеспечение физической и вооруженной (военизированной) охраны - 854,27 тыс.рублей, из них: (учреждения культуры - 754,37 тыс.руб, учреждения спорта - 109,31 тыс.рублей, учреждения дополнительного образования + 9,41 тыс.рублей).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 xml:space="preserve">Компенсация расходов, связанных с переездом работника учреждения и членов его семьи к новому месту жительства в другую местность - 80,00 тыс.рублей.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4)</t>
    </r>
    <r>
      <rPr>
        <sz val="11"/>
        <rFont val="Times New Roman"/>
        <family val="1"/>
        <charset val="204"/>
      </rPr>
      <t xml:space="preserve"> Компенсация расходов  по оплате стоимости проезда к месту использования отпуска и обратно - 3 896,61 тыс.рублей.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5)</t>
    </r>
    <r>
      <rPr>
        <sz val="11"/>
        <rFont val="Times New Roman"/>
        <family val="1"/>
        <charset val="204"/>
      </rPr>
      <t xml:space="preserve"> Содержание органов местного самоуправления - 498,00 тыс.рублей.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</t>
    </r>
    <r>
      <rPr>
        <sz val="11"/>
        <rFont val="Times New Roman"/>
        <family val="1"/>
        <charset val="204"/>
      </rPr>
      <t xml:space="preserve">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</si>
  <si>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Проведение акций и субботников по уборке территории города Радужный - 21,10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</si>
  <si>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Обустройство входных групп в зданиях и помещениях административного назначения, в жилом фонде для людей с ограниченными возможностями здоровья - 49,65 тыс.рублей;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 (учреждения культуры) - 0,95 тыс.рублей.</t>
    </r>
  </si>
  <si>
    <r>
      <rPr>
        <b/>
        <sz val="11"/>
        <rFont val="Times New Roman"/>
        <family val="1"/>
        <charset val="204"/>
      </rPr>
      <t xml:space="preserve">1)  </t>
    </r>
    <r>
      <rPr>
        <sz val="11"/>
        <rFont val="Times New Roman"/>
        <family val="1"/>
        <charset val="204"/>
      </rPr>
      <t xml:space="preserve">Проведение ремонтных работ объектов муниципальной собственности, расположенных по адресу: Россия, Ханты-Мансийский автономный округ - Югра, г.Радужный, Южная промышленная зона, ул.Индустриальная, строение 58/1 + 81,30 тыс.рублей.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2) </t>
    </r>
    <r>
      <rPr>
        <sz val="11"/>
        <rFont val="Times New Roman"/>
        <family val="1"/>
        <charset val="204"/>
      </rPr>
      <t xml:space="preserve">Содержание органов местного самоуправления - 1 615,90 тыс.рублей.                   </t>
    </r>
    <r>
      <rPr>
        <b/>
        <sz val="11"/>
        <rFont val="Times New Roman"/>
        <family val="1"/>
        <charset val="204"/>
      </rPr>
      <t xml:space="preserve">                              3)</t>
    </r>
    <r>
      <rPr>
        <sz val="11"/>
        <rFont val="Times New Roman"/>
        <family val="1"/>
        <charset val="204"/>
      </rPr>
      <t xml:space="preserve"> Взносы на капитальный ремонт общего имущества многоквартирных домов + 87,00 тыс.рублей.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</t>
    </r>
    <r>
      <rPr>
        <sz val="11"/>
        <rFont val="Times New Roman"/>
        <family val="1"/>
        <charset val="204"/>
      </rPr>
      <t xml:space="preserve">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4) </t>
    </r>
    <r>
      <rPr>
        <sz val="11"/>
        <rFont val="Times New Roman"/>
        <family val="1"/>
        <charset val="204"/>
      </rPr>
      <t xml:space="preserve"> Содержание и управление имуществом, находящимся в  муниципальной собственности - 216,00 тыс.рублей.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5) </t>
    </r>
    <r>
      <rPr>
        <sz val="11"/>
        <rFont val="Times New Roman"/>
        <family val="1"/>
        <charset val="204"/>
      </rPr>
      <t>Организация эффективного управления и распоряжения земельными ресурсами на территории муниципального образования - 73,87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</si>
  <si>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(средства бюджета автономного округа) - 769,00 тыс.рублей.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2)</t>
    </r>
    <r>
      <rPr>
        <sz val="11"/>
        <rFont val="Times New Roman"/>
        <family val="1"/>
        <charset val="204"/>
      </rPr>
      <t xml:space="preserve"> Субвенции на организацию и обеспечение отдыха и оздоровления детей, в том числе в этнической среде - 4 880,70 тыс.рублей.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3</t>
    </r>
    <r>
      <rPr>
        <sz val="11"/>
        <rFont val="Times New Roman"/>
        <family val="1"/>
        <charset val="204"/>
      </rPr>
      <t xml:space="preserve">) Софинансирование  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- 135,74 тыс.рублей;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4)</t>
    </r>
    <r>
      <rPr>
        <sz val="11"/>
        <rFont val="Times New Roman"/>
        <family val="1"/>
        <charset val="204"/>
      </rPr>
      <t xml:space="preserve"> Мероприятия по организации отдыха и оздоровления детей + 90,23 тыс.рублей.</t>
    </r>
  </si>
  <si>
    <t>Перераспределение расходов  (экономия)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</si>
</sst>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0000"/>
    <numFmt numFmtId="168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6">
    <xf numFmtId="0" fontId="0" fillId="0" borderId="0" xfId="0"/>
    <xf numFmtId="165" fontId="3" fillId="0" borderId="0" xfId="1" applyNumberFormat="1" applyFont="1" applyFill="1"/>
    <xf numFmtId="4" fontId="3" fillId="0" borderId="0" xfId="1" applyNumberFormat="1" applyFont="1" applyFill="1"/>
    <xf numFmtId="0" fontId="3" fillId="0" borderId="0" xfId="1" applyFont="1" applyFill="1"/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165" fontId="4" fillId="0" borderId="0" xfId="1" applyNumberFormat="1" applyFont="1" applyFill="1" applyBorder="1" applyAlignment="1" applyProtection="1">
      <alignment wrapText="1"/>
      <protection hidden="1"/>
    </xf>
    <xf numFmtId="4" fontId="4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/>
    <xf numFmtId="0" fontId="6" fillId="0" borderId="0" xfId="1" applyNumberFormat="1" applyFont="1" applyFill="1" applyBorder="1" applyAlignment="1"/>
    <xf numFmtId="4" fontId="4" fillId="0" borderId="0" xfId="1" applyNumberFormat="1" applyFont="1" applyFill="1" applyBorder="1" applyAlignment="1">
      <alignment horizontal="right"/>
    </xf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 applyProtection="1">
      <alignment horizontal="right" wrapText="1"/>
      <protection hidden="1"/>
    </xf>
    <xf numFmtId="4" fontId="4" fillId="0" borderId="0" xfId="1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wrapText="1"/>
    </xf>
    <xf numFmtId="49" fontId="8" fillId="0" borderId="0" xfId="3" applyNumberFormat="1" applyFont="1" applyFill="1" applyBorder="1" applyAlignment="1">
      <alignment wrapText="1"/>
    </xf>
    <xf numFmtId="49" fontId="8" fillId="0" borderId="0" xfId="1" applyNumberFormat="1" applyFont="1" applyFill="1" applyBorder="1"/>
    <xf numFmtId="49" fontId="4" fillId="0" borderId="0" xfId="3" applyNumberFormat="1" applyFont="1" applyFill="1" applyBorder="1" applyAlignment="1"/>
    <xf numFmtId="49" fontId="4" fillId="0" borderId="0" xfId="1" applyNumberFormat="1" applyFont="1" applyFill="1" applyBorder="1"/>
    <xf numFmtId="49" fontId="8" fillId="0" borderId="0" xfId="1" applyNumberFormat="1" applyFont="1" applyFill="1" applyBorder="1" applyAlignment="1"/>
    <xf numFmtId="4" fontId="3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wrapText="1"/>
    </xf>
    <xf numFmtId="4" fontId="3" fillId="0" borderId="0" xfId="1" applyNumberFormat="1" applyFont="1" applyFill="1" applyBorder="1" applyAlignment="1" applyProtection="1">
      <alignment horizontal="center" wrapText="1"/>
      <protection hidden="1"/>
    </xf>
    <xf numFmtId="165" fontId="4" fillId="0" borderId="0" xfId="1" applyNumberFormat="1" applyFont="1" applyFill="1" applyBorder="1" applyAlignment="1">
      <alignment horizontal="center" wrapText="1"/>
    </xf>
    <xf numFmtId="4" fontId="4" fillId="0" borderId="0" xfId="1" applyNumberFormat="1" applyFont="1" applyFill="1" applyBorder="1" applyAlignment="1" applyProtection="1">
      <alignment horizontal="center" wrapText="1"/>
      <protection hidden="1"/>
    </xf>
    <xf numFmtId="165" fontId="3" fillId="0" borderId="0" xfId="1" applyNumberFormat="1" applyFont="1" applyFill="1" applyBorder="1"/>
    <xf numFmtId="0" fontId="3" fillId="0" borderId="0" xfId="1" applyNumberFormat="1" applyFont="1" applyFill="1" applyBorder="1"/>
    <xf numFmtId="0" fontId="4" fillId="0" borderId="0" xfId="1" applyNumberFormat="1" applyFont="1" applyFill="1" applyBorder="1" applyAlignment="1" applyProtection="1"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Protection="1">
      <protection hidden="1"/>
    </xf>
    <xf numFmtId="4" fontId="4" fillId="0" borderId="0" xfId="1" applyNumberFormat="1" applyFont="1" applyFill="1" applyBorder="1" applyAlignment="1" applyProtection="1">
      <alignment horizontal="right"/>
      <protection hidden="1"/>
    </xf>
    <xf numFmtId="1" fontId="4" fillId="0" borderId="14" xfId="1" applyNumberFormat="1" applyFont="1" applyFill="1" applyBorder="1" applyAlignment="1" applyProtection="1">
      <alignment horizontal="centerContinuous"/>
      <protection hidden="1"/>
    </xf>
    <xf numFmtId="3" fontId="4" fillId="0" borderId="14" xfId="1" applyNumberFormat="1" applyFont="1" applyFill="1" applyBorder="1" applyAlignment="1" applyProtection="1">
      <alignment horizontal="centerContinuous"/>
      <protection hidden="1"/>
    </xf>
    <xf numFmtId="3" fontId="4" fillId="0" borderId="15" xfId="1" applyNumberFormat="1" applyFont="1" applyFill="1" applyBorder="1" applyAlignment="1" applyProtection="1">
      <alignment horizontal="centerContinuous"/>
      <protection hidden="1"/>
    </xf>
    <xf numFmtId="4" fontId="4" fillId="0" borderId="14" xfId="1" applyNumberFormat="1" applyFont="1" applyFill="1" applyBorder="1" applyAlignment="1" applyProtection="1">
      <alignment horizontal="right" wrapText="1"/>
      <protection hidden="1"/>
    </xf>
    <xf numFmtId="166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0" xfId="1" applyNumberFormat="1" applyFont="1" applyFill="1" applyBorder="1" applyAlignment="1">
      <alignment horizontal="center"/>
    </xf>
    <xf numFmtId="1" fontId="4" fillId="0" borderId="13" xfId="1" applyNumberFormat="1" applyFont="1" applyFill="1" applyBorder="1" applyAlignment="1" applyProtection="1">
      <alignment horizontal="centerContinuous"/>
      <protection hidden="1"/>
    </xf>
    <xf numFmtId="4" fontId="4" fillId="0" borderId="15" xfId="1" applyNumberFormat="1" applyFont="1" applyFill="1" applyBorder="1" applyAlignment="1" applyProtection="1">
      <alignment horizontal="right" wrapText="1"/>
      <protection hidden="1"/>
    </xf>
    <xf numFmtId="49" fontId="7" fillId="0" borderId="0" xfId="1" applyNumberFormat="1" applyFont="1" applyFill="1" applyBorder="1" applyAlignment="1">
      <alignment horizontal="left" wrapText="1"/>
    </xf>
    <xf numFmtId="168" fontId="4" fillId="0" borderId="0" xfId="1" applyNumberFormat="1" applyFont="1" applyFill="1" applyBorder="1" applyAlignment="1">
      <alignment horizontal="right"/>
    </xf>
    <xf numFmtId="3" fontId="4" fillId="0" borderId="16" xfId="1" applyNumberFormat="1" applyFont="1" applyFill="1" applyBorder="1" applyAlignment="1" applyProtection="1">
      <alignment horizontal="centerContinuous"/>
      <protection hidden="1"/>
    </xf>
    <xf numFmtId="4" fontId="3" fillId="0" borderId="0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167" fontId="3" fillId="0" borderId="4" xfId="5" applyNumberFormat="1" applyFont="1" applyFill="1" applyBorder="1" applyAlignment="1" applyProtection="1">
      <alignment wrapText="1"/>
      <protection hidden="1"/>
    </xf>
    <xf numFmtId="49" fontId="3" fillId="0" borderId="5" xfId="1" applyNumberFormat="1" applyFont="1" applyFill="1" applyBorder="1" applyAlignment="1" applyProtection="1">
      <alignment horizontal="center"/>
      <protection hidden="1"/>
    </xf>
    <xf numFmtId="4" fontId="3" fillId="0" borderId="5" xfId="2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alignment horizontal="right" wrapText="1"/>
      <protection hidden="1"/>
    </xf>
    <xf numFmtId="166" fontId="3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 applyProtection="1">
      <alignment wrapText="1"/>
      <protection hidden="1"/>
    </xf>
    <xf numFmtId="4" fontId="3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5" xfId="3" applyNumberFormat="1" applyFont="1" applyFill="1" applyBorder="1" applyAlignment="1">
      <alignment wrapText="1"/>
    </xf>
    <xf numFmtId="0" fontId="3" fillId="0" borderId="4" xfId="1" applyNumberFormat="1" applyFont="1" applyFill="1" applyBorder="1" applyAlignment="1" applyProtection="1">
      <alignment wrapText="1"/>
      <protection hidden="1"/>
    </xf>
    <xf numFmtId="166" fontId="4" fillId="0" borderId="5" xfId="1" applyNumberFormat="1" applyFont="1" applyFill="1" applyBorder="1" applyAlignment="1">
      <alignment wrapText="1"/>
    </xf>
    <xf numFmtId="4" fontId="3" fillId="0" borderId="5" xfId="2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>
      <alignment horizontal="left" wrapText="1"/>
    </xf>
    <xf numFmtId="167" fontId="3" fillId="0" borderId="9" xfId="5" applyNumberFormat="1" applyFont="1" applyFill="1" applyBorder="1" applyAlignment="1" applyProtection="1">
      <alignment wrapText="1"/>
      <protection hidden="1"/>
    </xf>
    <xf numFmtId="49" fontId="3" fillId="0" borderId="7" xfId="1" applyNumberFormat="1" applyFont="1" applyFill="1" applyBorder="1" applyAlignment="1" applyProtection="1">
      <alignment horizontal="center"/>
      <protection hidden="1"/>
    </xf>
    <xf numFmtId="4" fontId="3" fillId="0" borderId="7" xfId="1" applyNumberFormat="1" applyFont="1" applyFill="1" applyBorder="1" applyAlignment="1" applyProtection="1">
      <alignment horizontal="right" wrapText="1"/>
      <protection hidden="1"/>
    </xf>
    <xf numFmtId="166" fontId="3" fillId="0" borderId="7" xfId="1" applyNumberFormat="1" applyFont="1" applyFill="1" applyBorder="1" applyAlignment="1">
      <alignment wrapText="1"/>
    </xf>
    <xf numFmtId="4" fontId="3" fillId="0" borderId="10" xfId="1" applyNumberFormat="1" applyFont="1" applyFill="1" applyBorder="1" applyAlignment="1" applyProtection="1">
      <alignment horizontal="right" wrapText="1"/>
      <protection hidden="1"/>
    </xf>
    <xf numFmtId="167" fontId="3" fillId="0" borderId="20" xfId="5" applyNumberFormat="1" applyFont="1" applyFill="1" applyBorder="1" applyAlignment="1" applyProtection="1">
      <alignment vertical="center" wrapText="1"/>
      <protection hidden="1"/>
    </xf>
    <xf numFmtId="49" fontId="3" fillId="0" borderId="21" xfId="1" applyNumberFormat="1" applyFont="1" applyFill="1" applyBorder="1" applyAlignment="1" applyProtection="1">
      <alignment vertical="center" wrapText="1"/>
      <protection hidden="1"/>
    </xf>
    <xf numFmtId="4" fontId="3" fillId="0" borderId="21" xfId="2" applyNumberFormat="1" applyFont="1" applyFill="1" applyBorder="1" applyAlignment="1" applyProtection="1">
      <alignment vertical="center" wrapText="1"/>
      <protection hidden="1"/>
    </xf>
    <xf numFmtId="4" fontId="3" fillId="0" borderId="21" xfId="1" applyNumberFormat="1" applyFont="1" applyFill="1" applyBorder="1" applyAlignment="1" applyProtection="1">
      <alignment vertical="center" wrapText="1"/>
      <protection hidden="1"/>
    </xf>
    <xf numFmtId="166" fontId="3" fillId="0" borderId="22" xfId="1" applyNumberFormat="1" applyFont="1" applyFill="1" applyBorder="1" applyAlignment="1">
      <alignment wrapText="1"/>
    </xf>
    <xf numFmtId="4" fontId="3" fillId="0" borderId="23" xfId="1" applyNumberFormat="1" applyFont="1" applyFill="1" applyBorder="1" applyAlignment="1" applyProtection="1">
      <alignment vertical="center" wrapText="1"/>
      <protection hidden="1"/>
    </xf>
    <xf numFmtId="4" fontId="3" fillId="0" borderId="7" xfId="2" applyNumberFormat="1" applyFont="1" applyFill="1" applyBorder="1" applyAlignment="1" applyProtection="1">
      <alignment wrapText="1"/>
      <protection hidden="1"/>
    </xf>
    <xf numFmtId="4" fontId="3" fillId="0" borderId="7" xfId="1" applyNumberFormat="1" applyFont="1" applyFill="1" applyBorder="1" applyAlignment="1" applyProtection="1">
      <alignment wrapText="1"/>
      <protection hidden="1"/>
    </xf>
    <xf numFmtId="167" fontId="3" fillId="0" borderId="17" xfId="5" applyNumberFormat="1" applyFont="1" applyFill="1" applyBorder="1" applyAlignment="1" applyProtection="1">
      <alignment wrapText="1"/>
      <protection hidden="1"/>
    </xf>
    <xf numFmtId="49" fontId="3" fillId="0" borderId="18" xfId="1" applyNumberFormat="1" applyFont="1" applyFill="1" applyBorder="1" applyAlignment="1" applyProtection="1">
      <alignment horizontal="center"/>
      <protection hidden="1"/>
    </xf>
    <xf numFmtId="4" fontId="3" fillId="0" borderId="18" xfId="2" applyNumberFormat="1" applyFont="1" applyFill="1" applyBorder="1" applyAlignment="1" applyProtection="1">
      <alignment horizontal="right" wrapText="1"/>
      <protection hidden="1"/>
    </xf>
    <xf numFmtId="4" fontId="3" fillId="0" borderId="18" xfId="1" applyNumberFormat="1" applyFont="1" applyFill="1" applyBorder="1" applyAlignment="1" applyProtection="1">
      <alignment horizontal="right" wrapText="1"/>
      <protection hidden="1"/>
    </xf>
    <xf numFmtId="166" fontId="3" fillId="0" borderId="18" xfId="1" applyNumberFormat="1" applyFont="1" applyFill="1" applyBorder="1" applyAlignment="1">
      <alignment wrapText="1"/>
    </xf>
    <xf numFmtId="4" fontId="3" fillId="0" borderId="19" xfId="1" applyNumberFormat="1" applyFont="1" applyFill="1" applyBorder="1" applyAlignment="1" applyProtection="1">
      <alignment horizontal="right" wrapText="1"/>
      <protection hidden="1"/>
    </xf>
    <xf numFmtId="4" fontId="10" fillId="0" borderId="14" xfId="2" applyNumberFormat="1" applyFont="1" applyFill="1" applyBorder="1" applyAlignment="1" applyProtection="1">
      <alignment horizontal="right" wrapText="1"/>
      <protection hidden="1"/>
    </xf>
    <xf numFmtId="166" fontId="10" fillId="0" borderId="14" xfId="1" applyNumberFormat="1" applyFont="1" applyFill="1" applyBorder="1" applyAlignment="1">
      <alignment wrapText="1"/>
    </xf>
    <xf numFmtId="4" fontId="10" fillId="0" borderId="15" xfId="2" applyNumberFormat="1" applyFont="1" applyFill="1" applyBorder="1" applyAlignment="1" applyProtection="1">
      <alignment horizontal="right" wrapText="1"/>
      <protection hidden="1"/>
    </xf>
    <xf numFmtId="4" fontId="3" fillId="0" borderId="6" xfId="1" applyNumberFormat="1" applyFont="1" applyFill="1" applyBorder="1" applyAlignment="1" applyProtection="1">
      <alignment wrapText="1"/>
      <protection hidden="1"/>
    </xf>
    <xf numFmtId="1" fontId="4" fillId="0" borderId="16" xfId="1" applyNumberFormat="1" applyFont="1" applyFill="1" applyBorder="1" applyAlignment="1" applyProtection="1">
      <alignment horizontal="centerContinuous"/>
      <protection hidden="1"/>
    </xf>
    <xf numFmtId="166" fontId="3" fillId="0" borderId="5" xfId="1" applyNumberFormat="1" applyFont="1" applyFill="1" applyBorder="1" applyAlignment="1">
      <alignment vertical="top" wrapText="1"/>
    </xf>
    <xf numFmtId="167" fontId="3" fillId="0" borderId="4" xfId="5" applyNumberFormat="1" applyFont="1" applyFill="1" applyBorder="1" applyAlignment="1" applyProtection="1">
      <alignment vertical="center" wrapText="1"/>
      <protection hidden="1"/>
    </xf>
    <xf numFmtId="49" fontId="3" fillId="0" borderId="5" xfId="1" applyNumberFormat="1" applyFont="1" applyFill="1" applyBorder="1" applyAlignment="1" applyProtection="1">
      <alignment vertical="center" wrapText="1"/>
      <protection hidden="1"/>
    </xf>
    <xf numFmtId="4" fontId="3" fillId="0" borderId="5" xfId="2" applyNumberFormat="1" applyFont="1" applyFill="1" applyBorder="1" applyAlignment="1" applyProtection="1">
      <alignment vertical="center" wrapText="1"/>
      <protection hidden="1"/>
    </xf>
    <xf numFmtId="4" fontId="3" fillId="0" borderId="5" xfId="1" applyNumberFormat="1" applyFont="1" applyFill="1" applyBorder="1" applyAlignment="1" applyProtection="1">
      <alignment vertical="center" wrapText="1"/>
      <protection hidden="1"/>
    </xf>
    <xf numFmtId="4" fontId="3" fillId="0" borderId="6" xfId="1" applyNumberFormat="1" applyFont="1" applyFill="1" applyBorder="1" applyAlignment="1" applyProtection="1">
      <alignment vertical="center" wrapText="1"/>
      <protection hidden="1"/>
    </xf>
    <xf numFmtId="166" fontId="3" fillId="0" borderId="24" xfId="1" applyNumberFormat="1" applyFont="1" applyFill="1" applyBorder="1" applyAlignment="1">
      <alignment vertical="top" wrapText="1"/>
    </xf>
    <xf numFmtId="49" fontId="4" fillId="0" borderId="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left" wrapText="1"/>
    </xf>
    <xf numFmtId="49" fontId="8" fillId="0" borderId="0" xfId="4" applyNumberFormat="1" applyFont="1" applyFill="1" applyBorder="1" applyAlignment="1" applyProtection="1">
      <alignment horizontal="left" vertical="center" wrapText="1"/>
      <protection hidden="1"/>
    </xf>
    <xf numFmtId="49" fontId="8" fillId="0" borderId="0" xfId="3" applyNumberFormat="1" applyFont="1" applyFill="1" applyBorder="1" applyAlignment="1">
      <alignment horizontal="left"/>
    </xf>
    <xf numFmtId="167" fontId="10" fillId="0" borderId="13" xfId="5" applyNumberFormat="1" applyFont="1" applyFill="1" applyBorder="1" applyAlignment="1" applyProtection="1">
      <alignment horizontal="center" wrapText="1"/>
      <protection hidden="1"/>
    </xf>
    <xf numFmtId="167" fontId="10" fillId="0" borderId="14" xfId="5" applyNumberFormat="1" applyFont="1" applyFill="1" applyBorder="1" applyAlignment="1" applyProtection="1">
      <alignment horizontal="center" wrapText="1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Border="1" applyAlignment="1">
      <alignment horizontal="left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2" xfId="5" applyNumberFormat="1" applyFont="1" applyFill="1" applyBorder="1" applyAlignment="1" applyProtection="1">
      <alignment horizontal="left" vertical="center" wrapText="1"/>
      <protection hidden="1"/>
    </xf>
    <xf numFmtId="167" fontId="3" fillId="0" borderId="4" xfId="5" applyNumberFormat="1" applyFont="1" applyFill="1" applyBorder="1" applyAlignment="1" applyProtection="1">
      <alignment horizontal="left" vertical="center" wrapText="1"/>
      <protection hidden="1"/>
    </xf>
    <xf numFmtId="49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8" xfId="2" applyNumberFormat="1" applyFont="1" applyFill="1" applyBorder="1" applyAlignment="1" applyProtection="1">
      <alignment horizontal="center" vertical="center" wrapText="1"/>
      <protection hidden="1"/>
    </xf>
    <xf numFmtId="4" fontId="3" fillId="0" borderId="5" xfId="2" applyNumberFormat="1" applyFont="1" applyFill="1" applyBorder="1" applyAlignment="1" applyProtection="1">
      <alignment horizontal="center" vertical="center" wrapText="1"/>
      <protection hidden="1"/>
    </xf>
    <xf numFmtId="4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BreakPreview" zoomScale="95" zoomScaleNormal="95" zoomScaleSheetLayoutView="95" workbookViewId="0">
      <selection activeCell="C7" sqref="C7"/>
    </sheetView>
  </sheetViews>
  <sheetFormatPr defaultColWidth="9.140625" defaultRowHeight="15" x14ac:dyDescent="0.25"/>
  <cols>
    <col min="1" max="1" width="37.7109375" style="4" customWidth="1"/>
    <col min="2" max="2" width="18.28515625" style="4" customWidth="1"/>
    <col min="3" max="3" width="17" style="1" customWidth="1"/>
    <col min="4" max="4" width="12.5703125" style="2" customWidth="1"/>
    <col min="5" max="5" width="15.7109375" style="2" customWidth="1"/>
    <col min="6" max="6" width="75.7109375" style="4" customWidth="1"/>
    <col min="7" max="7" width="13.140625" style="2" customWidth="1"/>
    <col min="8" max="8" width="14.85546875" style="5" customWidth="1"/>
    <col min="9" max="16384" width="9.140625" style="3"/>
  </cols>
  <sheetData>
    <row r="1" spans="1:8" ht="17.25" customHeight="1" x14ac:dyDescent="0.25">
      <c r="A1" s="31"/>
      <c r="B1" s="31"/>
      <c r="C1" s="27"/>
      <c r="D1" s="5"/>
      <c r="E1" s="5"/>
      <c r="F1" s="31"/>
      <c r="G1" s="30"/>
      <c r="H1" s="30" t="s">
        <v>9</v>
      </c>
    </row>
    <row r="2" spans="1:8" ht="11.25" customHeight="1" x14ac:dyDescent="0.25">
      <c r="A2" s="7"/>
      <c r="B2" s="7"/>
      <c r="C2" s="27"/>
      <c r="D2" s="5"/>
      <c r="E2" s="5"/>
      <c r="F2" s="28"/>
      <c r="G2" s="5"/>
    </row>
    <row r="3" spans="1:8" ht="21.75" customHeight="1" x14ac:dyDescent="0.25">
      <c r="A3" s="114" t="s">
        <v>59</v>
      </c>
      <c r="B3" s="114"/>
      <c r="C3" s="114"/>
      <c r="D3" s="114"/>
      <c r="E3" s="114"/>
      <c r="F3" s="114"/>
      <c r="G3" s="114"/>
      <c r="H3" s="114"/>
    </row>
    <row r="4" spans="1:8" ht="17.25" customHeight="1" thickBot="1" x14ac:dyDescent="0.3">
      <c r="A4" s="29"/>
      <c r="B4" s="29"/>
      <c r="C4" s="27"/>
      <c r="D4" s="5"/>
      <c r="E4" s="5"/>
      <c r="F4" s="28"/>
      <c r="G4" s="30"/>
      <c r="H4" s="32" t="s">
        <v>0</v>
      </c>
    </row>
    <row r="5" spans="1:8" ht="96" customHeight="1" thickBot="1" x14ac:dyDescent="0.3">
      <c r="A5" s="45" t="s">
        <v>1</v>
      </c>
      <c r="B5" s="115" t="s">
        <v>2</v>
      </c>
      <c r="C5" s="46" t="s">
        <v>62</v>
      </c>
      <c r="D5" s="47" t="s">
        <v>3</v>
      </c>
      <c r="E5" s="47" t="s">
        <v>14</v>
      </c>
      <c r="F5" s="48" t="s">
        <v>4</v>
      </c>
      <c r="G5" s="49" t="s">
        <v>5</v>
      </c>
      <c r="H5" s="50" t="s">
        <v>87</v>
      </c>
    </row>
    <row r="6" spans="1:8" ht="23.25" customHeight="1" thickBot="1" x14ac:dyDescent="0.3">
      <c r="A6" s="39">
        <v>1</v>
      </c>
      <c r="B6" s="33">
        <v>2</v>
      </c>
      <c r="C6" s="34">
        <v>3</v>
      </c>
      <c r="D6" s="34">
        <v>4</v>
      </c>
      <c r="E6" s="43">
        <v>5</v>
      </c>
      <c r="F6" s="86">
        <v>6</v>
      </c>
      <c r="G6" s="34">
        <v>7</v>
      </c>
      <c r="H6" s="35">
        <v>8</v>
      </c>
    </row>
    <row r="7" spans="1:8" ht="378.75" customHeight="1" x14ac:dyDescent="0.25">
      <c r="A7" s="68" t="s">
        <v>15</v>
      </c>
      <c r="B7" s="69"/>
      <c r="C7" s="70"/>
      <c r="D7" s="71"/>
      <c r="E7" s="71"/>
      <c r="F7" s="72" t="s">
        <v>78</v>
      </c>
      <c r="G7" s="71"/>
      <c r="H7" s="73"/>
    </row>
    <row r="8" spans="1:8" ht="369" customHeight="1" x14ac:dyDescent="0.25">
      <c r="A8" s="88" t="s">
        <v>15</v>
      </c>
      <c r="B8" s="89" t="s">
        <v>16</v>
      </c>
      <c r="C8" s="90">
        <v>1714509.8699999999</v>
      </c>
      <c r="D8" s="91">
        <f t="shared" ref="D8" si="0">G8+H8</f>
        <v>16391.91</v>
      </c>
      <c r="E8" s="91">
        <f>C8+D8</f>
        <v>1730901.7799999998</v>
      </c>
      <c r="F8" s="87" t="s">
        <v>79</v>
      </c>
      <c r="G8" s="91">
        <f>373.97+6819.92+9627-0.02+2746-4254+2322.4</f>
        <v>17635.27</v>
      </c>
      <c r="H8" s="92">
        <f>443.81+1138.06-12802.65-929+6.96-7.72-1035.65-102.2-1344.17+9662.92-36.25 + 6084.93-2322.4</f>
        <v>-1243.3599999999992</v>
      </c>
    </row>
    <row r="9" spans="1:8" ht="371.25" customHeight="1" x14ac:dyDescent="0.25">
      <c r="A9" s="88" t="s">
        <v>15</v>
      </c>
      <c r="B9" s="89"/>
      <c r="C9" s="90"/>
      <c r="D9" s="91"/>
      <c r="E9" s="91"/>
      <c r="F9" s="87" t="s">
        <v>80</v>
      </c>
      <c r="G9" s="91"/>
      <c r="H9" s="92"/>
    </row>
    <row r="10" spans="1:8" ht="361.5" customHeight="1" x14ac:dyDescent="0.25">
      <c r="A10" s="107" t="s">
        <v>17</v>
      </c>
      <c r="B10" s="109" t="s">
        <v>18</v>
      </c>
      <c r="C10" s="111">
        <v>519828.62000000005</v>
      </c>
      <c r="D10" s="103">
        <f>G10+H10</f>
        <v>3501.55</v>
      </c>
      <c r="E10" s="113">
        <f>C10+D10</f>
        <v>523330.17000000004</v>
      </c>
      <c r="F10" s="80" t="s">
        <v>82</v>
      </c>
      <c r="G10" s="103">
        <f>-1380.7-400.45+9442.8</f>
        <v>7661.65</v>
      </c>
      <c r="H10" s="105">
        <f>3880.45-854.27-80-3896.61-498+6776.63-45.5-9442.8</f>
        <v>-4160.0999999999995</v>
      </c>
    </row>
    <row r="11" spans="1:8" ht="208.5" customHeight="1" x14ac:dyDescent="0.25">
      <c r="A11" s="108"/>
      <c r="B11" s="110"/>
      <c r="C11" s="112"/>
      <c r="D11" s="104"/>
      <c r="E11" s="104"/>
      <c r="F11" s="93" t="s">
        <v>81</v>
      </c>
      <c r="G11" s="104"/>
      <c r="H11" s="106"/>
    </row>
    <row r="12" spans="1:8" ht="108" customHeight="1" x14ac:dyDescent="0.25">
      <c r="A12" s="51" t="s">
        <v>19</v>
      </c>
      <c r="B12" s="52" t="s">
        <v>20</v>
      </c>
      <c r="C12" s="53">
        <v>4466.7</v>
      </c>
      <c r="D12" s="54">
        <f>G12+H12</f>
        <v>-50.6</v>
      </c>
      <c r="E12" s="54">
        <f t="shared" ref="E12:E17" si="1">C12+D12</f>
        <v>4416.0999999999995</v>
      </c>
      <c r="F12" s="55" t="s">
        <v>84</v>
      </c>
      <c r="G12" s="56"/>
      <c r="H12" s="57">
        <f>-49.65-0.95</f>
        <v>-50.6</v>
      </c>
    </row>
    <row r="13" spans="1:8" ht="82.5" customHeight="1" x14ac:dyDescent="0.25">
      <c r="A13" s="51" t="s">
        <v>21</v>
      </c>
      <c r="B13" s="52" t="s">
        <v>22</v>
      </c>
      <c r="C13" s="53">
        <v>1571.6</v>
      </c>
      <c r="D13" s="54">
        <f t="shared" ref="D13:D27" si="2">G13+H13</f>
        <v>-341.9</v>
      </c>
      <c r="E13" s="54">
        <f t="shared" si="1"/>
        <v>1229.6999999999998</v>
      </c>
      <c r="F13" s="58" t="s">
        <v>71</v>
      </c>
      <c r="G13" s="56"/>
      <c r="H13" s="57">
        <f>-216.98-122.82-2.1</f>
        <v>-341.9</v>
      </c>
    </row>
    <row r="14" spans="1:8" ht="63" customHeight="1" x14ac:dyDescent="0.25">
      <c r="A14" s="51" t="s">
        <v>23</v>
      </c>
      <c r="B14" s="52" t="s">
        <v>24</v>
      </c>
      <c r="C14" s="53">
        <v>23527.010000000002</v>
      </c>
      <c r="D14" s="54">
        <f t="shared" si="2"/>
        <v>-203.72</v>
      </c>
      <c r="E14" s="54">
        <f t="shared" si="1"/>
        <v>23323.29</v>
      </c>
      <c r="F14" s="55" t="s">
        <v>64</v>
      </c>
      <c r="G14" s="56">
        <f>-193.5</f>
        <v>-193.5</v>
      </c>
      <c r="H14" s="57">
        <f>-10.22</f>
        <v>-10.220000000000001</v>
      </c>
    </row>
    <row r="15" spans="1:8" ht="211.5" customHeight="1" x14ac:dyDescent="0.25">
      <c r="A15" s="59" t="s">
        <v>25</v>
      </c>
      <c r="B15" s="52" t="s">
        <v>26</v>
      </c>
      <c r="C15" s="53">
        <v>78991.5</v>
      </c>
      <c r="D15" s="54">
        <f t="shared" si="2"/>
        <v>-2350.1000000000004</v>
      </c>
      <c r="E15" s="54">
        <f t="shared" si="1"/>
        <v>76641.399999999994</v>
      </c>
      <c r="F15" s="55" t="s">
        <v>76</v>
      </c>
      <c r="G15" s="56">
        <f>-33.9-1021.4+1287</f>
        <v>231.70000000000005</v>
      </c>
      <c r="H15" s="57">
        <f>-1164.84-129.96-1287</f>
        <v>-2581.8000000000002</v>
      </c>
    </row>
    <row r="16" spans="1:8" ht="110.25" customHeight="1" x14ac:dyDescent="0.25">
      <c r="A16" s="59" t="s">
        <v>27</v>
      </c>
      <c r="B16" s="52" t="s">
        <v>28</v>
      </c>
      <c r="C16" s="53">
        <v>6668.45</v>
      </c>
      <c r="D16" s="54">
        <f t="shared" si="2"/>
        <v>-122.94999999999999</v>
      </c>
      <c r="E16" s="54">
        <f t="shared" si="1"/>
        <v>6545.5</v>
      </c>
      <c r="F16" s="55" t="s">
        <v>75</v>
      </c>
      <c r="G16" s="56"/>
      <c r="H16" s="57">
        <f>-53.4-69.55</f>
        <v>-122.94999999999999</v>
      </c>
    </row>
    <row r="17" spans="1:8" ht="90.75" customHeight="1" x14ac:dyDescent="0.25">
      <c r="A17" s="59" t="s">
        <v>29</v>
      </c>
      <c r="B17" s="52" t="s">
        <v>30</v>
      </c>
      <c r="C17" s="61">
        <v>10946.949999999999</v>
      </c>
      <c r="D17" s="56">
        <f t="shared" si="2"/>
        <v>0</v>
      </c>
      <c r="E17" s="56">
        <f t="shared" si="1"/>
        <v>10946.949999999999</v>
      </c>
      <c r="F17" s="60" t="s">
        <v>60</v>
      </c>
      <c r="G17" s="56"/>
      <c r="H17" s="85"/>
    </row>
    <row r="18" spans="1:8" ht="57" customHeight="1" x14ac:dyDescent="0.25">
      <c r="A18" s="51" t="s">
        <v>31</v>
      </c>
      <c r="B18" s="52" t="s">
        <v>32</v>
      </c>
      <c r="C18" s="53">
        <v>553.4</v>
      </c>
      <c r="D18" s="54">
        <f t="shared" si="2"/>
        <v>-21.1</v>
      </c>
      <c r="E18" s="54">
        <f>D18+C18</f>
        <v>532.29999999999995</v>
      </c>
      <c r="F18" s="62" t="s">
        <v>83</v>
      </c>
      <c r="G18" s="56"/>
      <c r="H18" s="57">
        <f>-21.1</f>
        <v>-21.1</v>
      </c>
    </row>
    <row r="19" spans="1:8" ht="96.75" customHeight="1" x14ac:dyDescent="0.25">
      <c r="A19" s="51" t="s">
        <v>33</v>
      </c>
      <c r="B19" s="52" t="s">
        <v>34</v>
      </c>
      <c r="C19" s="53">
        <v>2903.5</v>
      </c>
      <c r="D19" s="54">
        <f t="shared" si="2"/>
        <v>665.9799999999999</v>
      </c>
      <c r="E19" s="54">
        <f>D19+C19</f>
        <v>3569.48</v>
      </c>
      <c r="F19" s="55" t="s">
        <v>65</v>
      </c>
      <c r="G19" s="56">
        <f>477.8+200</f>
        <v>677.8</v>
      </c>
      <c r="H19" s="57">
        <f>-4.85-6.97</f>
        <v>-11.82</v>
      </c>
    </row>
    <row r="20" spans="1:8" ht="58.5" customHeight="1" x14ac:dyDescent="0.25">
      <c r="A20" s="51" t="s">
        <v>35</v>
      </c>
      <c r="B20" s="52" t="s">
        <v>36</v>
      </c>
      <c r="C20" s="53">
        <v>172307.1</v>
      </c>
      <c r="D20" s="54">
        <f t="shared" si="2"/>
        <v>0</v>
      </c>
      <c r="E20" s="54">
        <f t="shared" ref="E20:E31" si="3">D20+C20</f>
        <v>172307.1</v>
      </c>
      <c r="F20" s="55"/>
      <c r="G20" s="56"/>
      <c r="H20" s="57"/>
    </row>
    <row r="21" spans="1:8" ht="54" customHeight="1" x14ac:dyDescent="0.25">
      <c r="A21" s="51" t="s">
        <v>37</v>
      </c>
      <c r="B21" s="52" t="s">
        <v>38</v>
      </c>
      <c r="C21" s="53">
        <v>37647.230000000003</v>
      </c>
      <c r="D21" s="54">
        <f t="shared" si="2"/>
        <v>-200</v>
      </c>
      <c r="E21" s="54">
        <f t="shared" si="3"/>
        <v>37447.230000000003</v>
      </c>
      <c r="F21" s="55" t="s">
        <v>66</v>
      </c>
      <c r="G21" s="56"/>
      <c r="H21" s="57">
        <f>-200</f>
        <v>-200</v>
      </c>
    </row>
    <row r="22" spans="1:8" ht="99.75" customHeight="1" x14ac:dyDescent="0.25">
      <c r="A22" s="51" t="s">
        <v>39</v>
      </c>
      <c r="B22" s="52" t="s">
        <v>40</v>
      </c>
      <c r="C22" s="53">
        <v>23138.23</v>
      </c>
      <c r="D22" s="54">
        <f t="shared" si="2"/>
        <v>-17.45</v>
      </c>
      <c r="E22" s="54">
        <f t="shared" si="3"/>
        <v>23120.78</v>
      </c>
      <c r="F22" s="58" t="s">
        <v>72</v>
      </c>
      <c r="G22" s="56"/>
      <c r="H22" s="57">
        <f>-6.2-11.25</f>
        <v>-17.45</v>
      </c>
    </row>
    <row r="23" spans="1:8" ht="177" customHeight="1" x14ac:dyDescent="0.25">
      <c r="A23" s="51" t="s">
        <v>41</v>
      </c>
      <c r="B23" s="52" t="s">
        <v>42</v>
      </c>
      <c r="C23" s="53">
        <v>60052.909999999996</v>
      </c>
      <c r="D23" s="54">
        <f t="shared" si="2"/>
        <v>-1737.4700000000003</v>
      </c>
      <c r="E23" s="54">
        <f t="shared" si="3"/>
        <v>58315.439999999995</v>
      </c>
      <c r="F23" s="55" t="s">
        <v>85</v>
      </c>
      <c r="G23" s="56"/>
      <c r="H23" s="57">
        <f>81.3-1615.9-216-73.87+87</f>
        <v>-1737.4700000000003</v>
      </c>
    </row>
    <row r="24" spans="1:8" ht="93" customHeight="1" x14ac:dyDescent="0.25">
      <c r="A24" s="51" t="s">
        <v>43</v>
      </c>
      <c r="B24" s="52" t="s">
        <v>44</v>
      </c>
      <c r="C24" s="53">
        <v>1287.8</v>
      </c>
      <c r="D24" s="54">
        <f t="shared" si="2"/>
        <v>-12.27</v>
      </c>
      <c r="E24" s="54">
        <f t="shared" si="3"/>
        <v>1275.53</v>
      </c>
      <c r="F24" s="55" t="s">
        <v>67</v>
      </c>
      <c r="G24" s="56"/>
      <c r="H24" s="57">
        <f>-8.4-3.87</f>
        <v>-12.27</v>
      </c>
    </row>
    <row r="25" spans="1:8" ht="213" customHeight="1" x14ac:dyDescent="0.25">
      <c r="A25" s="51" t="s">
        <v>45</v>
      </c>
      <c r="B25" s="52" t="s">
        <v>46</v>
      </c>
      <c r="C25" s="53">
        <v>33389.800000000003</v>
      </c>
      <c r="D25" s="54">
        <f t="shared" si="2"/>
        <v>-5695.21</v>
      </c>
      <c r="E25" s="54">
        <f t="shared" si="3"/>
        <v>27694.590000000004</v>
      </c>
      <c r="F25" s="55" t="s">
        <v>86</v>
      </c>
      <c r="G25" s="56">
        <f>-769-4880.7</f>
        <v>-5649.7</v>
      </c>
      <c r="H25" s="57">
        <f>-135.74+90.23</f>
        <v>-45.510000000000005</v>
      </c>
    </row>
    <row r="26" spans="1:8" ht="68.25" customHeight="1" x14ac:dyDescent="0.25">
      <c r="A26" s="51" t="s">
        <v>47</v>
      </c>
      <c r="B26" s="52" t="s">
        <v>48</v>
      </c>
      <c r="C26" s="53">
        <v>4927.2</v>
      </c>
      <c r="D26" s="54">
        <f t="shared" si="2"/>
        <v>0</v>
      </c>
      <c r="E26" s="54">
        <f t="shared" si="3"/>
        <v>4927.2</v>
      </c>
      <c r="F26" s="55"/>
      <c r="G26" s="56"/>
      <c r="H26" s="57"/>
    </row>
    <row r="27" spans="1:8" ht="153" customHeight="1" x14ac:dyDescent="0.25">
      <c r="A27" s="51" t="s">
        <v>49</v>
      </c>
      <c r="B27" s="52" t="s">
        <v>50</v>
      </c>
      <c r="C27" s="53">
        <v>306145.14</v>
      </c>
      <c r="D27" s="54">
        <f t="shared" si="2"/>
        <v>1999.4</v>
      </c>
      <c r="E27" s="54">
        <f t="shared" si="3"/>
        <v>308144.54000000004</v>
      </c>
      <c r="F27" s="55" t="s">
        <v>77</v>
      </c>
      <c r="G27" s="56">
        <f>-1415+2220</f>
        <v>805</v>
      </c>
      <c r="H27" s="57">
        <f>-924+2413.9-300+4.5</f>
        <v>1194.4000000000001</v>
      </c>
    </row>
    <row r="28" spans="1:8" ht="65.25" customHeight="1" x14ac:dyDescent="0.25">
      <c r="A28" s="59" t="s">
        <v>51</v>
      </c>
      <c r="B28" s="52" t="s">
        <v>52</v>
      </c>
      <c r="C28" s="53">
        <v>171618.79</v>
      </c>
      <c r="D28" s="54">
        <f>G28+H28</f>
        <v>0</v>
      </c>
      <c r="E28" s="54">
        <f t="shared" si="3"/>
        <v>171618.79</v>
      </c>
      <c r="F28" s="58"/>
      <c r="G28" s="56"/>
      <c r="H28" s="57"/>
    </row>
    <row r="29" spans="1:8" ht="91.5" customHeight="1" thickBot="1" x14ac:dyDescent="0.3">
      <c r="A29" s="63" t="s">
        <v>53</v>
      </c>
      <c r="B29" s="64" t="s">
        <v>54</v>
      </c>
      <c r="C29" s="74">
        <v>96733.55</v>
      </c>
      <c r="D29" s="65">
        <f t="shared" ref="D29:D31" si="4">G29+H29</f>
        <v>-2468.6</v>
      </c>
      <c r="E29" s="65">
        <f t="shared" si="3"/>
        <v>94264.95</v>
      </c>
      <c r="F29" s="66" t="s">
        <v>74</v>
      </c>
      <c r="G29" s="75">
        <f>1363.5-3832.1</f>
        <v>-2468.6</v>
      </c>
      <c r="H29" s="67"/>
    </row>
    <row r="30" spans="1:8" ht="27" customHeight="1" thickBot="1" x14ac:dyDescent="0.3">
      <c r="A30" s="98" t="s">
        <v>55</v>
      </c>
      <c r="B30" s="99"/>
      <c r="C30" s="82">
        <f>SUM(C7:C29)</f>
        <v>3271215.35</v>
      </c>
      <c r="D30" s="82">
        <f>SUM(D7:D29)</f>
        <v>9337.4699999999975</v>
      </c>
      <c r="E30" s="82">
        <f>SUM(E7:E29)</f>
        <v>3280552.82</v>
      </c>
      <c r="F30" s="83"/>
      <c r="G30" s="82">
        <f>SUM(G7:G29)</f>
        <v>18699.62</v>
      </c>
      <c r="H30" s="84">
        <f>SUM(H7:H29)</f>
        <v>-9362.1500000000015</v>
      </c>
    </row>
    <row r="31" spans="1:8" ht="112.5" customHeight="1" thickBot="1" x14ac:dyDescent="0.3">
      <c r="A31" s="76" t="s">
        <v>56</v>
      </c>
      <c r="B31" s="77" t="s">
        <v>57</v>
      </c>
      <c r="C31" s="78">
        <v>44260.6</v>
      </c>
      <c r="D31" s="79">
        <f t="shared" si="4"/>
        <v>-172.7</v>
      </c>
      <c r="E31" s="79">
        <f t="shared" si="3"/>
        <v>44087.9</v>
      </c>
      <c r="F31" s="80" t="s">
        <v>73</v>
      </c>
      <c r="G31" s="79">
        <f>63.4+31.4</f>
        <v>94.8</v>
      </c>
      <c r="H31" s="81">
        <f>-267.5</f>
        <v>-267.5</v>
      </c>
    </row>
    <row r="32" spans="1:8" ht="22.5" customHeight="1" thickBot="1" x14ac:dyDescent="0.3">
      <c r="A32" s="100" t="s">
        <v>58</v>
      </c>
      <c r="B32" s="101"/>
      <c r="C32" s="36">
        <f t="shared" ref="C32:E32" si="5">C30+C31</f>
        <v>3315475.95</v>
      </c>
      <c r="D32" s="36">
        <f t="shared" si="5"/>
        <v>9164.7699999999968</v>
      </c>
      <c r="E32" s="36">
        <f t="shared" si="5"/>
        <v>3324640.7199999997</v>
      </c>
      <c r="F32" s="37"/>
      <c r="G32" s="36">
        <f t="shared" ref="G32:H32" si="6">G30+G31</f>
        <v>18794.419999999998</v>
      </c>
      <c r="H32" s="40">
        <f t="shared" si="6"/>
        <v>-9629.6500000000015</v>
      </c>
    </row>
    <row r="33" spans="1:8" s="10" customFormat="1" ht="16.5" customHeight="1" x14ac:dyDescent="0.25">
      <c r="A33" s="6"/>
      <c r="B33" s="7"/>
      <c r="C33" s="8"/>
      <c r="D33" s="9"/>
      <c r="E33" s="9"/>
      <c r="F33" s="25"/>
      <c r="G33" s="9"/>
      <c r="H33" s="9"/>
    </row>
    <row r="34" spans="1:8" s="10" customFormat="1" ht="33" customHeight="1" x14ac:dyDescent="0.25">
      <c r="A34" s="11" t="s">
        <v>6</v>
      </c>
      <c r="B34" s="16"/>
      <c r="C34" s="5"/>
      <c r="D34" s="12"/>
      <c r="E34" s="13" t="s">
        <v>7</v>
      </c>
      <c r="F34" s="44"/>
      <c r="G34" s="5"/>
      <c r="H34" s="5"/>
    </row>
    <row r="35" spans="1:8" s="10" customFormat="1" ht="22.5" customHeight="1" x14ac:dyDescent="0.25">
      <c r="A35" s="11" t="s">
        <v>10</v>
      </c>
      <c r="B35" s="16"/>
      <c r="C35" s="5"/>
      <c r="D35" s="12"/>
      <c r="E35" s="13">
        <f>E36+E37+E38</f>
        <v>5303.37</v>
      </c>
      <c r="F35" s="38"/>
      <c r="G35" s="13"/>
      <c r="H35" s="13"/>
    </row>
    <row r="36" spans="1:8" s="10" customFormat="1" ht="22.5" customHeight="1" x14ac:dyDescent="0.25">
      <c r="A36" s="96" t="s">
        <v>11</v>
      </c>
      <c r="B36" s="96"/>
      <c r="C36" s="97"/>
      <c r="D36" s="12"/>
      <c r="E36" s="22">
        <v>10426.1</v>
      </c>
      <c r="F36" s="15"/>
      <c r="G36" s="22"/>
      <c r="H36" s="22"/>
    </row>
    <row r="37" spans="1:8" s="10" customFormat="1" ht="18" customHeight="1" x14ac:dyDescent="0.25">
      <c r="A37" s="21" t="s">
        <v>12</v>
      </c>
      <c r="B37" s="17"/>
      <c r="C37" s="18"/>
      <c r="D37" s="12"/>
      <c r="E37" s="22">
        <f>-5560.1</f>
        <v>-5560.1</v>
      </c>
      <c r="F37" s="15" t="s">
        <v>63</v>
      </c>
      <c r="G37" s="15"/>
      <c r="H37" s="22"/>
    </row>
    <row r="38" spans="1:8" s="10" customFormat="1" ht="19.5" customHeight="1" x14ac:dyDescent="0.25">
      <c r="A38" s="21" t="s">
        <v>13</v>
      </c>
      <c r="B38" s="19"/>
      <c r="C38" s="20"/>
      <c r="D38" s="14"/>
      <c r="E38" s="24">
        <v>437.37</v>
      </c>
      <c r="F38" s="26"/>
      <c r="G38" s="26"/>
      <c r="H38" s="22"/>
    </row>
    <row r="39" spans="1:8" s="10" customFormat="1" ht="36" customHeight="1" x14ac:dyDescent="0.25">
      <c r="A39" s="23" t="s">
        <v>61</v>
      </c>
      <c r="B39" s="41"/>
      <c r="C39" s="41"/>
      <c r="D39" s="41"/>
      <c r="E39" s="14">
        <f>E40+E41</f>
        <v>-1781.15</v>
      </c>
      <c r="F39" s="24"/>
      <c r="G39" s="26"/>
      <c r="H39" s="22"/>
    </row>
    <row r="40" spans="1:8" s="10" customFormat="1" ht="31.5" customHeight="1" x14ac:dyDescent="0.25">
      <c r="A40" s="95" t="s">
        <v>69</v>
      </c>
      <c r="B40" s="95"/>
      <c r="C40" s="95"/>
      <c r="D40" s="95"/>
      <c r="E40" s="22">
        <f>- 1380.7</f>
        <v>-1380.7</v>
      </c>
      <c r="F40" s="22"/>
      <c r="G40" s="26"/>
      <c r="H40" s="26"/>
    </row>
    <row r="41" spans="1:8" s="10" customFormat="1" ht="36.75" customHeight="1" x14ac:dyDescent="0.25">
      <c r="A41" s="95" t="s">
        <v>70</v>
      </c>
      <c r="B41" s="95"/>
      <c r="C41" s="95"/>
      <c r="D41" s="95"/>
      <c r="E41" s="22">
        <f>-400.45</f>
        <v>-400.45</v>
      </c>
      <c r="F41" s="22"/>
      <c r="G41" s="26"/>
      <c r="H41" s="26"/>
    </row>
    <row r="42" spans="1:8" s="10" customFormat="1" ht="50.25" customHeight="1" x14ac:dyDescent="0.25">
      <c r="A42" s="102" t="s">
        <v>68</v>
      </c>
      <c r="B42" s="102"/>
      <c r="C42" s="102"/>
      <c r="D42" s="102"/>
      <c r="E42" s="42">
        <v>15272.2</v>
      </c>
      <c r="F42" s="22"/>
      <c r="G42" s="26"/>
      <c r="H42" s="26"/>
    </row>
    <row r="43" spans="1:8" s="10" customFormat="1" ht="27" customHeight="1" x14ac:dyDescent="0.25">
      <c r="A43" s="94" t="s">
        <v>8</v>
      </c>
      <c r="B43" s="94"/>
      <c r="C43" s="94"/>
      <c r="D43" s="94"/>
      <c r="E43" s="14">
        <f>E35+E39+E42</f>
        <v>18794.420000000002</v>
      </c>
      <c r="F43" s="14"/>
      <c r="G43" s="26"/>
      <c r="H43" s="26"/>
    </row>
    <row r="44" spans="1:8" s="10" customFormat="1" ht="33" customHeight="1" x14ac:dyDescent="0.25">
      <c r="A44" s="41"/>
      <c r="B44" s="41"/>
      <c r="C44" s="41"/>
      <c r="D44" s="41"/>
      <c r="E44" s="14"/>
      <c r="F44" s="22"/>
      <c r="G44" s="26"/>
      <c r="H44" s="26"/>
    </row>
  </sheetData>
  <mergeCells count="15">
    <mergeCell ref="A43:D43"/>
    <mergeCell ref="A40:D40"/>
    <mergeCell ref="A3:H3"/>
    <mergeCell ref="A36:C36"/>
    <mergeCell ref="A30:B30"/>
    <mergeCell ref="A32:B32"/>
    <mergeCell ref="A41:D41"/>
    <mergeCell ref="A42:D42"/>
    <mergeCell ref="G10:G11"/>
    <mergeCell ref="H10:H11"/>
    <mergeCell ref="A10:A11"/>
    <mergeCell ref="B10:B11"/>
    <mergeCell ref="C10:C11"/>
    <mergeCell ref="D10:D11"/>
    <mergeCell ref="E10:E11"/>
  </mergeCells>
  <pageMargins left="0.78740157480314965" right="0.31496062992125984" top="0.78740157480314965" bottom="0.78740157480314965" header="0.31496062992125984" footer="0.31496062992125984"/>
  <pageSetup paperSize="9" scale="65" firstPageNumber="450" fitToHeight="0" orientation="landscape" useFirstPageNumber="1" r:id="rId1"/>
  <headerFooter>
    <oddFooter>&amp;R&amp;P</oddFooter>
  </headerFooter>
  <ignoredErrors>
    <ignoredError sqref="D21:E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2022-12-01T09:57:09Z</cp:lastPrinted>
  <dcterms:created xsi:type="dcterms:W3CDTF">2018-01-15T10:26:14Z</dcterms:created>
  <dcterms:modified xsi:type="dcterms:W3CDTF">2022-12-01T10:04:37Z</dcterms:modified>
</cp:coreProperties>
</file>