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Абдуллина\Уточнение решения Думы на 12.12.2022\"/>
    </mc:Choice>
  </mc:AlternateContent>
  <xr:revisionPtr revIDLastSave="0" documentId="13_ncr:1_{49A30B22-11B2-4803-86C1-9545AB595C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6 " sheetId="6" r:id="rId1"/>
  </sheets>
  <definedNames>
    <definedName name="_xlnm.Print_Titles" localSheetId="0">'6 '!$7:$7</definedName>
    <definedName name="_xlnm.Print_Area" localSheetId="0">'6 '!$A$1:$G$117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0" i="6" l="1"/>
  <c r="D110" i="6"/>
  <c r="F74" i="6"/>
  <c r="F73" i="6" s="1"/>
  <c r="D74" i="6"/>
  <c r="F84" i="6"/>
  <c r="F111" i="6"/>
  <c r="E84" i="6"/>
  <c r="F116" i="6"/>
  <c r="F71" i="6"/>
  <c r="F70" i="6" s="1"/>
  <c r="E72" i="6"/>
  <c r="E74" i="6" l="1"/>
  <c r="F69" i="6"/>
  <c r="D73" i="6"/>
  <c r="E73" i="6" s="1"/>
  <c r="D50" i="6"/>
  <c r="D49" i="6" s="1"/>
  <c r="F79" i="6"/>
  <c r="F78" i="6" s="1"/>
  <c r="F86" i="6"/>
  <c r="F85" i="6" s="1"/>
  <c r="D85" i="6"/>
  <c r="F82" i="6"/>
  <c r="F31" i="6"/>
  <c r="F35" i="6"/>
  <c r="D33" i="6"/>
  <c r="D35" i="6"/>
  <c r="F33" i="6"/>
  <c r="E36" i="6"/>
  <c r="E34" i="6"/>
  <c r="E86" i="6" l="1"/>
  <c r="E85" i="6"/>
  <c r="D32" i="6"/>
  <c r="E35" i="6"/>
  <c r="E33" i="6"/>
  <c r="F32" i="6"/>
  <c r="D116" i="6"/>
  <c r="D115" i="6"/>
  <c r="D111" i="6"/>
  <c r="E111" i="6" s="1"/>
  <c r="D109" i="6"/>
  <c r="D105" i="6"/>
  <c r="D82" i="6"/>
  <c r="D71" i="6"/>
  <c r="D70" i="6" s="1"/>
  <c r="D43" i="6"/>
  <c r="D31" i="6"/>
  <c r="E32" i="6" l="1"/>
  <c r="E117" i="6"/>
  <c r="E116" i="6"/>
  <c r="F115" i="6"/>
  <c r="E115" i="6" s="1"/>
  <c r="D108" i="6"/>
  <c r="E114" i="6"/>
  <c r="E113" i="6"/>
  <c r="E112" i="6"/>
  <c r="E110" i="6"/>
  <c r="F109" i="6"/>
  <c r="F105" i="6"/>
  <c r="E105" i="6" s="1"/>
  <c r="D104" i="6"/>
  <c r="D103" i="6" s="1"/>
  <c r="D102" i="6" s="1"/>
  <c r="D101" i="6" s="1"/>
  <c r="E100" i="6"/>
  <c r="F99" i="6"/>
  <c r="D99" i="6"/>
  <c r="D98" i="6" s="1"/>
  <c r="D97" i="6" s="1"/>
  <c r="D96" i="6" s="1"/>
  <c r="E95" i="6"/>
  <c r="E94" i="6" s="1"/>
  <c r="E93" i="6" s="1"/>
  <c r="F94" i="6"/>
  <c r="F93" i="6" s="1"/>
  <c r="F92" i="6" s="1"/>
  <c r="D94" i="6"/>
  <c r="D93" i="6" s="1"/>
  <c r="D92" i="6" s="1"/>
  <c r="D91" i="6" s="1"/>
  <c r="E89" i="6"/>
  <c r="F88" i="6"/>
  <c r="F87" i="6" s="1"/>
  <c r="D88" i="6"/>
  <c r="F83" i="6"/>
  <c r="D83" i="6"/>
  <c r="F81" i="6"/>
  <c r="D81" i="6"/>
  <c r="E79" i="6"/>
  <c r="D78" i="6"/>
  <c r="E77" i="6"/>
  <c r="F76" i="6"/>
  <c r="F75" i="6" s="1"/>
  <c r="D76" i="6"/>
  <c r="E66" i="6"/>
  <c r="F65" i="6"/>
  <c r="F64" i="6" s="1"/>
  <c r="F63" i="6" s="1"/>
  <c r="D65" i="6"/>
  <c r="E61" i="6"/>
  <c r="F60" i="6"/>
  <c r="F59" i="6" s="1"/>
  <c r="F58" i="6" s="1"/>
  <c r="D60" i="6"/>
  <c r="E56" i="6"/>
  <c r="F55" i="6"/>
  <c r="F54" i="6" s="1"/>
  <c r="D55" i="6"/>
  <c r="D54" i="6" s="1"/>
  <c r="D53" i="6" s="1"/>
  <c r="D52" i="6" s="1"/>
  <c r="E51" i="6"/>
  <c r="F50" i="6"/>
  <c r="D48" i="6"/>
  <c r="D47" i="6" s="1"/>
  <c r="E45" i="6"/>
  <c r="F44" i="6"/>
  <c r="D44" i="6"/>
  <c r="F42" i="6"/>
  <c r="E43" i="6"/>
  <c r="D42" i="6"/>
  <c r="D41" i="6" s="1"/>
  <c r="E39" i="6"/>
  <c r="F38" i="6"/>
  <c r="F37" i="6" s="1"/>
  <c r="D38" i="6"/>
  <c r="E31" i="6"/>
  <c r="D30" i="6"/>
  <c r="E29" i="6"/>
  <c r="F28" i="6"/>
  <c r="D28" i="6"/>
  <c r="E26" i="6"/>
  <c r="F25" i="6"/>
  <c r="F24" i="6" s="1"/>
  <c r="D25" i="6"/>
  <c r="E23" i="6"/>
  <c r="F22" i="6"/>
  <c r="F21" i="6" s="1"/>
  <c r="D22" i="6"/>
  <c r="D21" i="6" s="1"/>
  <c r="E18" i="6"/>
  <c r="F17" i="6"/>
  <c r="F16" i="6" s="1"/>
  <c r="F15" i="6" s="1"/>
  <c r="D17" i="6"/>
  <c r="E13" i="6"/>
  <c r="F12" i="6"/>
  <c r="F11" i="6" s="1"/>
  <c r="F10" i="6" s="1"/>
  <c r="D12" i="6"/>
  <c r="D11" i="6" s="1"/>
  <c r="D10" i="6" s="1"/>
  <c r="D9" i="6" s="1"/>
  <c r="E83" i="6" l="1"/>
  <c r="E70" i="6"/>
  <c r="D69" i="6"/>
  <c r="F41" i="6"/>
  <c r="E41" i="6" s="1"/>
  <c r="E21" i="6"/>
  <c r="D40" i="6"/>
  <c r="D80" i="6"/>
  <c r="F80" i="6"/>
  <c r="E65" i="6"/>
  <c r="E64" i="6" s="1"/>
  <c r="E38" i="6"/>
  <c r="E25" i="6"/>
  <c r="E17" i="6"/>
  <c r="E88" i="6"/>
  <c r="F108" i="6"/>
  <c r="E10" i="6"/>
  <c r="E99" i="6"/>
  <c r="D75" i="6"/>
  <c r="E75" i="6" s="1"/>
  <c r="E78" i="6"/>
  <c r="D37" i="6"/>
  <c r="E37" i="6" s="1"/>
  <c r="D27" i="6"/>
  <c r="E50" i="6"/>
  <c r="E82" i="6"/>
  <c r="F30" i="6"/>
  <c r="E30" i="6" s="1"/>
  <c r="E44" i="6"/>
  <c r="E60" i="6"/>
  <c r="E59" i="6" s="1"/>
  <c r="E71" i="6"/>
  <c r="F9" i="6"/>
  <c r="E76" i="6"/>
  <c r="E22" i="6"/>
  <c r="E12" i="6"/>
  <c r="E11" i="6" s="1"/>
  <c r="E28" i="6"/>
  <c r="E55" i="6"/>
  <c r="E109" i="6"/>
  <c r="E108" i="6" s="1"/>
  <c r="E42" i="6"/>
  <c r="F14" i="6"/>
  <c r="F53" i="6"/>
  <c r="E54" i="6"/>
  <c r="E81" i="6"/>
  <c r="F91" i="6"/>
  <c r="E92" i="6"/>
  <c r="F62" i="6"/>
  <c r="D90" i="6"/>
  <c r="D16" i="6"/>
  <c r="D15" i="6" s="1"/>
  <c r="D14" i="6" s="1"/>
  <c r="D24" i="6"/>
  <c r="F49" i="6"/>
  <c r="D59" i="6"/>
  <c r="D58" i="6" s="1"/>
  <c r="D57" i="6" s="1"/>
  <c r="F104" i="6"/>
  <c r="D64" i="6"/>
  <c r="D63" i="6" s="1"/>
  <c r="D62" i="6" s="1"/>
  <c r="D87" i="6"/>
  <c r="E87" i="6" s="1"/>
  <c r="F57" i="6"/>
  <c r="F98" i="6"/>
  <c r="D68" i="6" l="1"/>
  <c r="D67" i="6" s="1"/>
  <c r="D46" i="6" s="1"/>
  <c r="D20" i="6"/>
  <c r="D19" i="6" s="1"/>
  <c r="E80" i="6"/>
  <c r="F68" i="6"/>
  <c r="E9" i="6"/>
  <c r="E57" i="6"/>
  <c r="E14" i="6"/>
  <c r="E24" i="6"/>
  <c r="E15" i="6"/>
  <c r="E58" i="6"/>
  <c r="F27" i="6"/>
  <c r="F20" i="6" s="1"/>
  <c r="D8" i="6"/>
  <c r="E49" i="6"/>
  <c r="F48" i="6"/>
  <c r="E104" i="6"/>
  <c r="F103" i="6"/>
  <c r="E69" i="6"/>
  <c r="E16" i="6"/>
  <c r="E91" i="6"/>
  <c r="F40" i="6"/>
  <c r="E40" i="6" s="1"/>
  <c r="E63" i="6"/>
  <c r="E62" i="6"/>
  <c r="F97" i="6"/>
  <c r="E98" i="6"/>
  <c r="F52" i="6"/>
  <c r="E52" i="6" s="1"/>
  <c r="E53" i="6"/>
  <c r="E68" i="6" l="1"/>
  <c r="E20" i="6"/>
  <c r="F19" i="6"/>
  <c r="E19" i="6" s="1"/>
  <c r="E27" i="6"/>
  <c r="D106" i="6"/>
  <c r="F47" i="6"/>
  <c r="E48" i="6"/>
  <c r="F96" i="6"/>
  <c r="E97" i="6"/>
  <c r="F67" i="6"/>
  <c r="F102" i="6"/>
  <c r="E103" i="6"/>
  <c r="E67" i="6" l="1"/>
  <c r="F46" i="6"/>
  <c r="F8" i="6"/>
  <c r="E47" i="6"/>
  <c r="E102" i="6"/>
  <c r="F101" i="6"/>
  <c r="E101" i="6" s="1"/>
  <c r="E96" i="6"/>
  <c r="E8" i="6" l="1"/>
  <c r="F90" i="6"/>
  <c r="E90" i="6" s="1"/>
  <c r="E46" i="6"/>
  <c r="F106" i="6" l="1"/>
  <c r="E106" i="6" s="1"/>
</calcChain>
</file>

<file path=xl/sharedStrings.xml><?xml version="1.0" encoding="utf-8"?>
<sst xmlns="http://schemas.openxmlformats.org/spreadsheetml/2006/main" count="259" uniqueCount="126">
  <si>
    <t>ИТОГО:</t>
  </si>
  <si>
    <t>Субсидии автономным учреждениям</t>
  </si>
  <si>
    <t>Предоставление субсидий бюджетным, автономным учреждениям и иным некоммерческим организациям</t>
  </si>
  <si>
    <t>ВР</t>
  </si>
  <si>
    <t>ЦСР</t>
  </si>
  <si>
    <t>Наименование</t>
  </si>
  <si>
    <t>Сумма уточнений</t>
  </si>
  <si>
    <t>Примечание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</si>
  <si>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</si>
  <si>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</si>
  <si>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Расходы  на реализацию мероприятий по укреплению материально-технической базы</t>
  </si>
  <si>
    <t>Расходы на проведение капитального ремонта зданий и сооружений</t>
  </si>
  <si>
    <t>Примечание:</t>
  </si>
  <si>
    <t xml:space="preserve">5200000000
</t>
  </si>
  <si>
    <r>
      <t xml:space="preserve">Уточненные ассигнования </t>
    </r>
    <r>
      <rPr>
        <b/>
        <sz val="11"/>
        <color theme="1"/>
        <rFont val="Times New Roman"/>
        <family val="1"/>
        <charset val="204"/>
      </rPr>
      <t xml:space="preserve">на 2022 </t>
    </r>
    <r>
      <rPr>
        <b/>
        <sz val="11"/>
        <rFont val="Times New Roman"/>
        <family val="1"/>
        <charset val="204"/>
      </rPr>
      <t xml:space="preserve">год </t>
    </r>
  </si>
  <si>
    <t xml:space="preserve">Распределение прочих безвозмездных поступлений  города Радужный на 2022 год </t>
  </si>
  <si>
    <t>тыс.рублей</t>
  </si>
  <si>
    <t>Муниципальная программа "Развитие культуры,спорта и молодежной политики в городе Радужный"</t>
  </si>
  <si>
    <t xml:space="preserve">Основное мероприятие "Принятие мер по обеспечению комплексной безопасности и комфортных условий в учреждениях, подведомственных управлению культуры, спорта и молодежной политики"        
</t>
  </si>
  <si>
    <t>Муниципальная программа "Формирование современной городской среды в городе Радужный"</t>
  </si>
  <si>
    <t>Подпрограмма "Благоустройство дворовых территорий многоквартирных домов города Радужный"</t>
  </si>
  <si>
    <t>7510000000</t>
  </si>
  <si>
    <t>Основное мероприятие "Благоустройство дворовых территорий"</t>
  </si>
  <si>
    <t>7510100000</t>
  </si>
  <si>
    <t>Реализация мероприятий</t>
  </si>
  <si>
    <t>7510199990</t>
  </si>
  <si>
    <t>Подпрограмма "Благоустройство общественных территорий города Радужный"</t>
  </si>
  <si>
    <t>7520000000</t>
  </si>
  <si>
    <t>Основное мероприятие  "Благоустройство общественных территорий"</t>
  </si>
  <si>
    <t>7520100000</t>
  </si>
  <si>
    <t>7520199990</t>
  </si>
  <si>
    <t>ООО "РН-Юганскнефтегаз" договор от 04.12.2019 №214219/2560Д (остатки 2019 г.)</t>
  </si>
  <si>
    <t>ПАО "Варьеганнефтьгаз" договор от 24.12.2020  №7370220/0835Д</t>
  </si>
  <si>
    <t xml:space="preserve">АО "Нижневартовское нефтегазодобывающее предприятие" по  договору № 7370220/0835Д от 24.12.2020г.   </t>
  </si>
  <si>
    <t>ОАО "Варьеганнефть" соглашение от 23.04.2019 №01/02-06-06 (дополнительное соглашение № 1 от 30.12.2019)</t>
  </si>
  <si>
    <t>ПАО НК "РуссНефть" соглашение от 18.6.2021 №33960-50/21-87/НФ</t>
  </si>
  <si>
    <t>Остатки средств за счет безвозмездных поступлений на едином счете на 01.01.2022 года, в т.ч.:</t>
  </si>
  <si>
    <t>Подпрограмма "Обеспечение комплексной безопасности и комфортных условий в учреждениях, подведомственных управлению культуры, спорта и молодежной политики администрации города Радужный"</t>
  </si>
  <si>
    <t>Муниципальная программа "Развитие образования в городе Радужный"</t>
  </si>
  <si>
    <t>Подпрограмма "Успех каждого ребенка"</t>
  </si>
  <si>
    <t>Основное мероприятие " Обеспечение реализации основных дополнительных общеобразовательных программ организациями дополнительного образования"</t>
  </si>
  <si>
    <t>Субсидии на финансовое обеспечение выполнения муниципального задания учреждениями дополнительного образования</t>
  </si>
  <si>
    <t>5100000000</t>
  </si>
  <si>
    <t>5120000000</t>
  </si>
  <si>
    <t>5120100000</t>
  </si>
  <si>
    <t>5120100590</t>
  </si>
  <si>
    <t>600</t>
  </si>
  <si>
    <t>620</t>
  </si>
  <si>
    <t>Подпрограмма "Социальная активность и патриотическое воспитание детей и подростков"</t>
  </si>
  <si>
    <t>5130000000</t>
  </si>
  <si>
    <t>Основное мероприятие "Развитие системы воспитания, реализация и участие в мероприятиях в рамках регионального проекта "Патриотическое воспитание граждан Российской Федерации (Ханты-Мансийский автономный округ - Югра"</t>
  </si>
  <si>
    <t>5130200000</t>
  </si>
  <si>
    <t>Расходы на проведение мероприятий в области образования</t>
  </si>
  <si>
    <t>5130220610</t>
  </si>
  <si>
    <t>Субсидии бюджетным учреждениям</t>
  </si>
  <si>
    <t>610</t>
  </si>
  <si>
    <t>Подпрограмма "Обеспечение комплексной безопасности и комфортных условий в организациях, подведомственных управлению образования"</t>
  </si>
  <si>
    <t>5140000000</t>
  </si>
  <si>
    <t>Основное мероприятие "Принятие мер по обеспечению комплексной безопасности и комфортных условий в организациях, подведомственных управлению образования"</t>
  </si>
  <si>
    <t>5140100000</t>
  </si>
  <si>
    <t>5140120810</t>
  </si>
  <si>
    <t>200</t>
  </si>
  <si>
    <t>240</t>
  </si>
  <si>
    <t>Расходы на проведение текущего ремонта зданий и учреждений</t>
  </si>
  <si>
    <t>5140120850</t>
  </si>
  <si>
    <t>Основное мероприятие "Укрепление материально-технической базы в организациях, подведомственных управлению образования"</t>
  </si>
  <si>
    <t>5140220710</t>
  </si>
  <si>
    <t>5140200000</t>
  </si>
  <si>
    <t>Подпрограмма "Поддержка творческих инициатив, способствующих самореализации населения"</t>
  </si>
  <si>
    <t>5220000000</t>
  </si>
  <si>
    <t>Основное мероприятие "Стимулирование культурного разнообразия в городе Радужный"</t>
  </si>
  <si>
    <t>5220300000</t>
  </si>
  <si>
    <t>Расходы на проведение мероприятий в области культуры</t>
  </si>
  <si>
    <t>5220320630</t>
  </si>
  <si>
    <t>Подпрограмма "Реализация программ спортивной подготовки в учреждениях спортивной направленности"</t>
  </si>
  <si>
    <t>5240000000</t>
  </si>
  <si>
    <t>Основное мероприятие "Создание условий для удовлетворения потребности населения города в оказании услуг по программам спортивной подготовки"</t>
  </si>
  <si>
    <t>5240100000</t>
  </si>
  <si>
    <t>Расходы на проведение мероприятий в области физической культуры и спорта</t>
  </si>
  <si>
    <t>5240120640</t>
  </si>
  <si>
    <t>Подпрограмма "Реализация молодежной политики в городе Радужный"</t>
  </si>
  <si>
    <t>5250000000</t>
  </si>
  <si>
    <t>Основное мероприятие "Организация и проведение мероприятий в сфере молодежной политики"</t>
  </si>
  <si>
    <t>5250100000</t>
  </si>
  <si>
    <t>Расходы на проведение мероприятий в области молодежной политики</t>
  </si>
  <si>
    <t>5250120620</t>
  </si>
  <si>
    <t>5270120710</t>
  </si>
  <si>
    <t>5270120810</t>
  </si>
  <si>
    <t>5270120850</t>
  </si>
  <si>
    <t>Подпрограмма "Обеспечение благоустройства территории города Радужный"</t>
  </si>
  <si>
    <t>7530000000</t>
  </si>
  <si>
    <t>Основное мероприятие "Организация содержания и благоустройства территории города Радужный"</t>
  </si>
  <si>
    <t>7530200000</t>
  </si>
  <si>
    <t>7530299990</t>
  </si>
  <si>
    <t xml:space="preserve">ПАО "ННК-Варьеганнефтегаз" по договору от 01.03.2022  №7380222/0066Д   </t>
  </si>
  <si>
    <t xml:space="preserve"> </t>
  </si>
  <si>
    <t xml:space="preserve">АО "ННК-ННП" по договору  от 02.03.2022  №7370222/0067Д  </t>
  </si>
  <si>
    <t xml:space="preserve">                                                                                     Приложение № 6</t>
  </si>
  <si>
    <t xml:space="preserve">                                                                                     к пояснительной записке по расходам</t>
  </si>
  <si>
    <t>Расходы на укрепление антитеррористической безопасности</t>
  </si>
  <si>
    <t xml:space="preserve">5140120830
</t>
  </si>
  <si>
    <t>5140120830</t>
  </si>
  <si>
    <t>Расходы на обследование технического состояния зданий</t>
  </si>
  <si>
    <t>Подпрограмма "Развитие массовой физической культуры и спорта в городе Радужный, в том числе лиц с ограниченными возможностями"</t>
  </si>
  <si>
    <t>Основное мероприятие "Физическое воспитание и обеспечение организации и проведение физкультурных мероприятий и массовых спортивных мероприятий"</t>
  </si>
  <si>
    <t xml:space="preserve">ПАО НК "РуссНефть"  соглашение  о сотрудничестве в социально-экономической сфере от 27.06.2022 №33960-50/22-55/НФ  </t>
  </si>
  <si>
    <t>За счет средств , поступивших из резервного фонда Правительства Тюменской области</t>
  </si>
  <si>
    <t>Утвержденные ассигнования на 2022 год (решение Думы от 29.09.2022 №199)</t>
  </si>
  <si>
    <t>Расходы на выполнение мероприятий по энергосбережению и повышению энергетической эффективности</t>
  </si>
  <si>
    <t>5140120860</t>
  </si>
  <si>
    <t>Субсидии автономным учреждениям на иные цели</t>
  </si>
  <si>
    <t xml:space="preserve">Средства планируется направить  на приобретение пылесосов для  МАДОУ ДС №2  (договор пожертования АО "ННК-ННП" от 02.03.2022 №73702222/0067).                                                                                                               </t>
  </si>
  <si>
    <t>Средства перераспределены в соответствии с целями договора пожертвования  на основании внесения изменений в распоряжение администрации города Радужный на приоритетные направления (договор пожертования АО "ННК-ННП" от 02.03.2022 №73702222/0067).</t>
  </si>
  <si>
    <t>Средства планируется направить  на проведение мероприятий в области физической культуры и спорта в АУ СК "Сибирь", Ау "Дворец спорта" (договор пожертования АО "ННК-ННП" от 02.03.2022 №73702222/0067).</t>
  </si>
  <si>
    <t>Средства планируется направить  на проведение мероприятий в области физической культуры и спорта в АУ СК "Сибирь", Ау "Дворец спорта", АУ ПБ "Аган", МАУ СШОР  "Юность" (договор пожертования АО "ННК-ННП" от 02.03.2022 №73702222/0067).</t>
  </si>
  <si>
    <t xml:space="preserve">Экономия сложилась по итогам заключения муниципального контракта на обустройство и установку спортивной и детской площадки расположенной по адресу 5 микр., район Площади Дружбы народов. Средства перераспределены в соответствии с целями договора пожертвования  на основании внесения изменений в распоряжения администрации города Радужный на приоритетные направления (договор пожертования АО "ННК-ННП" от 02.03.2022 №73702222/0067).                                                                                                                                                                       </t>
  </si>
  <si>
    <t>Средства планируется направить  на приобретение световых коробов для подстветки вывесок для БУК "БМЦ" (договор пожертования АО "ННК-ННП" от 02.03.2022 №73702222/0067).</t>
  </si>
  <si>
    <t>Экономия сложилась по итогам заключения муниципального контракта на разработку проектно-сметной документации на капитальный ремонт 1-3 этажей, лестничных клеток и инженерных сетей на данных этажах учреждения для МАУ  ДО "ДШИ" ( по  договору  пожертвования  АО"ННП" от 24.12.2020 №7370220/0835Д)</t>
  </si>
  <si>
    <t>Экономия сложилась по итогам заключения муниципального контракта  на обустройство и установку спортивной и детской площадки, расположенной по адресу: г. Радужный, 5 микрорайон, район Площади Дружбы народов  ( по договору пожертвования  ООО "РН-Юганскнефтегаз" от 04.12.2019 №2142019/2560Д)</t>
  </si>
  <si>
    <t>Экономия сложилась по итогам заключения муниципального контракта на разработку проектно-сметной документации по капитальному ремонту здания МБОУ СОШ №2,6. Средства перераспределены  в соответствии с целями договора пожертвования  на основании внесения изменений в распоряжения администрации города Радужный  на приоритетные направления (договор пожертования АО "ННК-ННП" от 02.03.2022 №73702222/0067).</t>
  </si>
  <si>
    <t>Экономия сложилась по результатам проведых процедур закупок на поставку  СКУД для образовательного учреждения в МБОУ СОШ №№5. Средства перераспределены в соответствии с целями договора пожертвования  на основании внесения изменений в распоряжение администрации города Радужный на приоритетные направления (договор пожертвования  ПАО "ННК-Варьеганнефтегаз" от 01.03.2022 №7380222/0066Д).</t>
  </si>
  <si>
    <t>Средства планируется направить  на текущий ремонт образовательных учреждений МАУ ДОУ ДС №2,16 (договор пожертвования  ПАО "ННК-Варьеганнефтегаз" от 01.03.2022 №7380222/0066Д).</t>
  </si>
  <si>
    <t>Средства планируется направить назамену светильников светодиодных для  образовательных учреждений МБОУ СОШ №3, МАУ ДО "Компьютерная школа" (договор пожертвования  ПАО "ННК-Варьеганнефтегаз" от 01.03.2022 №7380222/0066Д).</t>
  </si>
  <si>
    <t xml:space="preserve">Средства планируется направить  на приобретение холодильного шкафа  для  МБОУ СОШ №4 (договор пожертвования  ПАО "ННК-Варьеганнефтегаз" от 01.03.2022 №7380222/0066Д),                    приобретение оборудования для пищеблока для МБОУ СОШ№2,4,5,6 (договор пожертования АО "ННК-ННП" от 02.03.2022 №73702222/0067).                                                                                                               </t>
  </si>
  <si>
    <t xml:space="preserve">Остаток неиспользованных средств  в сумме 1 781,15 тыс. рублей планируется направить в 2023 году на цели, предусмотренные  в соответствии с договорами пожертвования. </t>
  </si>
  <si>
    <t>Средства планируется направить  на приобретение экипировки  и инвентаря для отделения хоккея и фигурного катания, реле протока для холодильной установки "Хрустальный лед",  компьютер, многофункциональное устройство (принтер)для оснащения рабочего места  для АУ "Дворец спорта"; приобретение диванов и сушиаров, шкафчиков для раздевалок для АУ ПБ "Аган " (договор пожертования АО "ННК-ННП" от 02.03.2022 №73702222/0067).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</si>
</sst>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;[Red]\-#,##0.00;0.00"/>
    <numFmt numFmtId="165" formatCode="000"/>
    <numFmt numFmtId="166" formatCode="0000000"/>
    <numFmt numFmtId="167" formatCode="00\.00\.00"/>
    <numFmt numFmtId="168" formatCode="#,##0.00\ _₽"/>
    <numFmt numFmtId="169" formatCode="000000"/>
    <numFmt numFmtId="170" formatCode="#,##0.00_ ;[Red]\-#,##0.00\ 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10"/>
      <name val="Arial"/>
      <charset val="204"/>
    </font>
    <font>
      <b/>
      <sz val="9"/>
      <name val="Arial"/>
      <charset val="204"/>
    </font>
    <font>
      <b/>
      <i/>
      <sz val="11"/>
      <color theme="1"/>
      <name val="Times New Roman"/>
      <family val="1"/>
      <charset val="204"/>
    </font>
    <font>
      <b/>
      <sz val="9"/>
      <color theme="1"/>
      <name val="Arial"/>
      <family val="2"/>
      <charset val="204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</cellStyleXfs>
  <cellXfs count="99">
    <xf numFmtId="0" fontId="0" fillId="0" borderId="0" xfId="0"/>
    <xf numFmtId="0" fontId="2" fillId="0" borderId="0" xfId="2" applyFont="1" applyFill="1" applyProtection="1">
      <protection hidden="1"/>
    </xf>
    <xf numFmtId="0" fontId="7" fillId="0" borderId="0" xfId="1" applyNumberFormat="1" applyFont="1" applyFill="1" applyAlignment="1" applyProtection="1">
      <alignment horizontal="center" vertical="center" wrapText="1"/>
      <protection hidden="1"/>
    </xf>
    <xf numFmtId="0" fontId="9" fillId="0" borderId="0" xfId="1" applyNumberFormat="1" applyFont="1" applyFill="1" applyAlignment="1" applyProtection="1">
      <protection hidden="1"/>
    </xf>
    <xf numFmtId="0" fontId="1" fillId="0" borderId="0" xfId="1" applyFont="1" applyFill="1" applyProtection="1"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168" fontId="4" fillId="0" borderId="1" xfId="4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168" fontId="6" fillId="0" borderId="1" xfId="4" applyNumberFormat="1" applyFont="1" applyFill="1" applyBorder="1" applyAlignment="1" applyProtection="1">
      <alignment horizontal="center" vertical="center" wrapText="1"/>
      <protection hidden="1"/>
    </xf>
    <xf numFmtId="170" fontId="1" fillId="0" borderId="0" xfId="1" applyNumberFormat="1"/>
    <xf numFmtId="0" fontId="4" fillId="0" borderId="0" xfId="1" applyFont="1"/>
    <xf numFmtId="0" fontId="4" fillId="0" borderId="0" xfId="1" applyFont="1" applyAlignment="1">
      <alignment horizontal="right"/>
    </xf>
    <xf numFmtId="2" fontId="4" fillId="0" borderId="0" xfId="1" applyNumberFormat="1" applyFont="1"/>
    <xf numFmtId="0" fontId="12" fillId="0" borderId="0" xfId="1" applyFont="1"/>
    <xf numFmtId="0" fontId="13" fillId="0" borderId="1" xfId="1" applyNumberFormat="1" applyFont="1" applyFill="1" applyBorder="1" applyAlignment="1" applyProtection="1">
      <alignment horizontal="center" vertical="center" wrapText="1"/>
      <protection hidden="1"/>
    </xf>
    <xf numFmtId="168" fontId="13" fillId="0" borderId="1" xfId="4" applyNumberFormat="1" applyFont="1" applyFill="1" applyBorder="1" applyAlignment="1" applyProtection="1">
      <alignment horizontal="center" vertical="center" wrapText="1"/>
      <protection hidden="1"/>
    </xf>
    <xf numFmtId="0" fontId="3" fillId="3" borderId="0" xfId="3" applyFont="1" applyFill="1" applyAlignment="1">
      <alignment horizontal="left"/>
    </xf>
    <xf numFmtId="0" fontId="1" fillId="3" borderId="0" xfId="1" applyFont="1" applyFill="1" applyAlignment="1">
      <alignment horizontal="left"/>
    </xf>
    <xf numFmtId="170" fontId="1" fillId="3" borderId="0" xfId="1" applyNumberFormat="1" applyFont="1" applyFill="1" applyAlignment="1">
      <alignment horizontal="left"/>
    </xf>
    <xf numFmtId="0" fontId="12" fillId="3" borderId="0" xfId="1" applyFont="1" applyFill="1" applyAlignment="1">
      <alignment horizontal="left"/>
    </xf>
    <xf numFmtId="0" fontId="1" fillId="3" borderId="0" xfId="1" applyFill="1" applyAlignment="1">
      <alignment horizontal="left"/>
    </xf>
    <xf numFmtId="166" fontId="4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6" fillId="0" borderId="1" xfId="2" applyNumberFormat="1" applyFont="1" applyFill="1" applyBorder="1" applyAlignment="1" applyProtection="1">
      <alignment horizontal="center" vertical="center"/>
      <protection hidden="1"/>
    </xf>
    <xf numFmtId="168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6" fillId="0" borderId="1" xfId="1" applyNumberFormat="1" applyFont="1" applyFill="1" applyBorder="1" applyAlignment="1" applyProtection="1">
      <alignment horizontal="center" vertical="center"/>
      <protection hidden="1"/>
    </xf>
    <xf numFmtId="166" fontId="13" fillId="0" borderId="1" xfId="2" applyNumberFormat="1" applyFont="1" applyFill="1" applyBorder="1" applyAlignment="1" applyProtection="1">
      <alignment horizontal="center" vertical="center" wrapText="1"/>
      <protection hidden="1"/>
    </xf>
    <xf numFmtId="166" fontId="6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4" fillId="3" borderId="0" xfId="2" applyFont="1" applyFill="1"/>
    <xf numFmtId="168" fontId="4" fillId="3" borderId="0" xfId="2" applyNumberFormat="1" applyFont="1" applyFill="1" applyAlignment="1">
      <alignment wrapText="1"/>
    </xf>
    <xf numFmtId="49" fontId="11" fillId="3" borderId="0" xfId="2" applyNumberFormat="1" applyFont="1" applyFill="1" applyAlignment="1">
      <alignment wrapText="1"/>
    </xf>
    <xf numFmtId="0" fontId="6" fillId="3" borderId="0" xfId="2" applyFont="1" applyFill="1" applyAlignment="1">
      <alignment wrapText="1"/>
    </xf>
    <xf numFmtId="168" fontId="6" fillId="3" borderId="0" xfId="2" applyNumberFormat="1" applyFont="1" applyFill="1" applyAlignment="1"/>
    <xf numFmtId="4" fontId="4" fillId="3" borderId="0" xfId="2" applyNumberFormat="1" applyFont="1" applyFill="1" applyAlignment="1"/>
    <xf numFmtId="0" fontId="4" fillId="3" borderId="0" xfId="1" applyFont="1" applyFill="1"/>
    <xf numFmtId="4" fontId="4" fillId="3" borderId="0" xfId="1" applyNumberFormat="1" applyFont="1" applyFill="1" applyAlignment="1"/>
    <xf numFmtId="167" fontId="6" fillId="0" borderId="1" xfId="1" applyNumberFormat="1" applyFont="1" applyFill="1" applyBorder="1" applyAlignment="1" applyProtection="1">
      <alignment vertical="center" wrapText="1"/>
      <protection hidden="1"/>
    </xf>
    <xf numFmtId="167" fontId="15" fillId="2" borderId="1" xfId="13" applyNumberFormat="1" applyFont="1" applyFill="1" applyBorder="1" applyAlignment="1" applyProtection="1">
      <alignment vertical="center" wrapText="1"/>
      <protection hidden="1"/>
    </xf>
    <xf numFmtId="168" fontId="6" fillId="3" borderId="0" xfId="2" applyNumberFormat="1" applyFont="1" applyFill="1" applyAlignment="1">
      <alignment wrapText="1"/>
    </xf>
    <xf numFmtId="0" fontId="2" fillId="3" borderId="0" xfId="1" applyFont="1" applyFill="1" applyAlignment="1" applyProtection="1">
      <alignment horizontal="right"/>
      <protection hidden="1"/>
    </xf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0" fontId="4" fillId="3" borderId="1" xfId="4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4" applyNumberFormat="1" applyFont="1" applyFill="1" applyBorder="1" applyAlignment="1" applyProtection="1">
      <alignment horizontal="center" vertical="center" wrapText="1"/>
      <protection hidden="1"/>
    </xf>
    <xf numFmtId="0" fontId="4" fillId="3" borderId="1" xfId="1" applyNumberFormat="1" applyFont="1" applyFill="1" applyBorder="1" applyAlignment="1" applyProtection="1">
      <alignment horizontal="left" vertical="center" wrapText="1"/>
      <protection hidden="1"/>
    </xf>
    <xf numFmtId="0" fontId="13" fillId="0" borderId="1" xfId="1" applyNumberFormat="1" applyFont="1" applyFill="1" applyBorder="1" applyAlignment="1" applyProtection="1">
      <alignment horizontal="left" vertical="center" wrapText="1"/>
      <protection hidden="1"/>
    </xf>
    <xf numFmtId="0" fontId="6" fillId="0" borderId="1" xfId="1" applyNumberFormat="1" applyFont="1" applyFill="1" applyBorder="1" applyAlignment="1" applyProtection="1">
      <alignment horizontal="center" vertical="center"/>
      <protection hidden="1"/>
    </xf>
    <xf numFmtId="164" fontId="4" fillId="0" borderId="1" xfId="1" applyNumberFormat="1" applyFont="1" applyFill="1" applyBorder="1" applyAlignment="1" applyProtection="1">
      <alignment horizontal="center" vertical="center"/>
      <protection hidden="1"/>
    </xf>
    <xf numFmtId="164" fontId="4" fillId="3" borderId="1" xfId="1" applyNumberFormat="1" applyFont="1" applyFill="1" applyBorder="1" applyAlignment="1" applyProtection="1">
      <alignment horizontal="center"/>
      <protection hidden="1"/>
    </xf>
    <xf numFmtId="0" fontId="2" fillId="0" borderId="0" xfId="1" applyFont="1" applyFill="1" applyAlignment="1" applyProtection="1">
      <alignment horizontal="center"/>
      <protection hidden="1"/>
    </xf>
    <xf numFmtId="165" fontId="4" fillId="0" borderId="1" xfId="1" applyNumberFormat="1" applyFont="1" applyFill="1" applyBorder="1" applyAlignment="1" applyProtection="1">
      <alignment horizontal="center" vertical="center"/>
      <protection hidden="1"/>
    </xf>
    <xf numFmtId="2" fontId="1" fillId="0" borderId="0" xfId="1" applyNumberFormat="1"/>
    <xf numFmtId="166" fontId="4" fillId="3" borderId="1" xfId="2" applyNumberFormat="1" applyFont="1" applyFill="1" applyBorder="1" applyAlignment="1" applyProtection="1">
      <alignment horizontal="center" vertical="center" wrapText="1"/>
      <protection hidden="1"/>
    </xf>
    <xf numFmtId="0" fontId="4" fillId="3" borderId="1" xfId="1" applyNumberFormat="1" applyFont="1" applyFill="1" applyBorder="1" applyAlignment="1" applyProtection="1">
      <alignment horizontal="center" vertical="center" wrapText="1"/>
      <protection hidden="1"/>
    </xf>
    <xf numFmtId="168" fontId="4" fillId="3" borderId="1" xfId="4" applyNumberFormat="1" applyFont="1" applyFill="1" applyBorder="1" applyAlignment="1" applyProtection="1">
      <alignment horizontal="center" vertical="center" wrapText="1"/>
      <protection hidden="1"/>
    </xf>
    <xf numFmtId="0" fontId="13" fillId="3" borderId="1" xfId="1" applyNumberFormat="1" applyFont="1" applyFill="1" applyBorder="1" applyAlignment="1" applyProtection="1">
      <alignment horizontal="left" vertical="center" wrapText="1"/>
      <protection hidden="1"/>
    </xf>
    <xf numFmtId="166" fontId="13" fillId="3" borderId="1" xfId="2" applyNumberFormat="1" applyFont="1" applyFill="1" applyBorder="1" applyAlignment="1" applyProtection="1">
      <alignment horizontal="center" vertical="center" wrapText="1"/>
      <protection hidden="1"/>
    </xf>
    <xf numFmtId="0" fontId="13" fillId="3" borderId="1" xfId="1" applyNumberFormat="1" applyFont="1" applyFill="1" applyBorder="1" applyAlignment="1" applyProtection="1">
      <alignment horizontal="center" vertical="center" wrapText="1"/>
      <protection hidden="1"/>
    </xf>
    <xf numFmtId="168" fontId="13" fillId="3" borderId="1" xfId="4" applyNumberFormat="1" applyFont="1" applyFill="1" applyBorder="1" applyAlignment="1" applyProtection="1">
      <alignment horizontal="center" vertical="center" wrapText="1"/>
      <protection hidden="1"/>
    </xf>
    <xf numFmtId="167" fontId="6" fillId="3" borderId="1" xfId="1" applyNumberFormat="1" applyFont="1" applyFill="1" applyBorder="1" applyAlignment="1" applyProtection="1">
      <alignment vertical="center" wrapText="1"/>
      <protection hidden="1"/>
    </xf>
    <xf numFmtId="166" fontId="6" fillId="3" borderId="1" xfId="2" applyNumberFormat="1" applyFont="1" applyFill="1" applyBorder="1" applyAlignment="1" applyProtection="1">
      <alignment horizontal="center" vertical="center" wrapText="1"/>
      <protection hidden="1"/>
    </xf>
    <xf numFmtId="165" fontId="6" fillId="3" borderId="1" xfId="1" applyNumberFormat="1" applyFont="1" applyFill="1" applyBorder="1" applyAlignment="1" applyProtection="1">
      <alignment horizontal="center" vertical="center"/>
      <protection hidden="1"/>
    </xf>
    <xf numFmtId="168" fontId="6" fillId="3" borderId="1" xfId="4" applyNumberFormat="1" applyFont="1" applyFill="1" applyBorder="1" applyAlignment="1" applyProtection="1">
      <alignment horizontal="center" vertical="center" wrapText="1"/>
      <protection hidden="1"/>
    </xf>
    <xf numFmtId="166" fontId="13" fillId="0" borderId="1" xfId="2" applyNumberFormat="1" applyFont="1" applyFill="1" applyBorder="1" applyAlignment="1" applyProtection="1">
      <alignment horizontal="center" wrapText="1"/>
      <protection hidden="1"/>
    </xf>
    <xf numFmtId="0" fontId="1" fillId="0" borderId="0" xfId="1"/>
    <xf numFmtId="164" fontId="8" fillId="0" borderId="1" xfId="2" applyNumberFormat="1" applyFont="1" applyFill="1" applyBorder="1" applyAlignment="1" applyProtection="1">
      <alignment horizontal="center" vertical="center"/>
      <protection hidden="1"/>
    </xf>
    <xf numFmtId="0" fontId="1" fillId="0" borderId="0" xfId="1" applyAlignment="1">
      <alignment wrapText="1"/>
    </xf>
    <xf numFmtId="0" fontId="10" fillId="3" borderId="1" xfId="4" applyNumberFormat="1" applyFont="1" applyFill="1" applyBorder="1" applyAlignment="1" applyProtection="1">
      <alignment horizontal="center" vertical="center" wrapText="1"/>
      <protection hidden="1"/>
    </xf>
    <xf numFmtId="0" fontId="10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0" fillId="3" borderId="1" xfId="4" applyNumberFormat="1" applyFont="1" applyFill="1" applyBorder="1" applyAlignment="1" applyProtection="1">
      <alignment horizontal="left" vertical="center" wrapText="1"/>
      <protection hidden="1"/>
    </xf>
    <xf numFmtId="0" fontId="16" fillId="0" borderId="1" xfId="1" applyNumberFormat="1" applyFont="1" applyFill="1" applyBorder="1" applyAlignment="1" applyProtection="1">
      <alignment horizontal="left" vertical="center" wrapText="1"/>
      <protection hidden="1"/>
    </xf>
    <xf numFmtId="169" fontId="10" fillId="3" borderId="1" xfId="2" applyNumberFormat="1" applyFont="1" applyFill="1" applyBorder="1" applyAlignment="1">
      <alignment horizontal="left" vertical="top" wrapText="1"/>
    </xf>
    <xf numFmtId="167" fontId="17" fillId="2" borderId="1" xfId="13" applyNumberFormat="1" applyFont="1" applyFill="1" applyBorder="1" applyAlignment="1" applyProtection="1">
      <alignment vertical="center" wrapText="1"/>
      <protection hidden="1"/>
    </xf>
    <xf numFmtId="168" fontId="8" fillId="0" borderId="1" xfId="4" applyNumberFormat="1" applyFont="1" applyFill="1" applyBorder="1" applyAlignment="1" applyProtection="1">
      <alignment horizontal="center" vertical="center" wrapText="1"/>
      <protection hidden="1"/>
    </xf>
    <xf numFmtId="168" fontId="8" fillId="3" borderId="1" xfId="4" applyNumberFormat="1" applyFont="1" applyFill="1" applyBorder="1" applyAlignment="1" applyProtection="1">
      <alignment horizontal="center" vertical="center" wrapText="1"/>
      <protection hidden="1"/>
    </xf>
    <xf numFmtId="0" fontId="8" fillId="3" borderId="4" xfId="4" applyNumberFormat="1" applyFont="1" applyFill="1" applyBorder="1" applyAlignment="1" applyProtection="1">
      <alignment horizontal="left" vertical="center" wrapText="1"/>
      <protection hidden="1"/>
    </xf>
    <xf numFmtId="0" fontId="8" fillId="3" borderId="1" xfId="4" applyNumberFormat="1" applyFont="1" applyFill="1" applyBorder="1" applyAlignment="1" applyProtection="1">
      <alignment horizontal="left" vertical="center" wrapText="1"/>
      <protection hidden="1"/>
    </xf>
    <xf numFmtId="0" fontId="2" fillId="0" borderId="0" xfId="2" applyNumberFormat="1" applyFont="1" applyFill="1" applyAlignment="1" applyProtection="1">
      <protection hidden="1"/>
    </xf>
    <xf numFmtId="0" fontId="1" fillId="0" borderId="0" xfId="1" applyNumberFormat="1" applyFont="1" applyFill="1" applyAlignment="1" applyProtection="1">
      <alignment horizontal="left" vertical="center" wrapText="1"/>
      <protection hidden="1"/>
    </xf>
    <xf numFmtId="0" fontId="5" fillId="0" borderId="0" xfId="2" applyNumberFormat="1" applyFont="1" applyFill="1" applyAlignment="1" applyProtection="1">
      <alignment horizontal="center" vertical="center" wrapText="1"/>
      <protection hidden="1"/>
    </xf>
    <xf numFmtId="0" fontId="8" fillId="0" borderId="0" xfId="0" applyFont="1" applyFill="1" applyAlignment="1">
      <alignment wrapText="1"/>
    </xf>
    <xf numFmtId="0" fontId="8" fillId="3" borderId="1" xfId="4" applyNumberFormat="1" applyFont="1" applyFill="1" applyBorder="1" applyAlignment="1" applyProtection="1">
      <alignment vertical="center" wrapText="1"/>
      <protection hidden="1"/>
    </xf>
    <xf numFmtId="0" fontId="8" fillId="3" borderId="3" xfId="4" applyNumberFormat="1" applyFont="1" applyFill="1" applyBorder="1" applyAlignment="1" applyProtection="1">
      <alignment vertical="center" wrapText="1"/>
      <protection hidden="1"/>
    </xf>
    <xf numFmtId="0" fontId="8" fillId="3" borderId="4" xfId="4" applyNumberFormat="1" applyFont="1" applyFill="1" applyBorder="1" applyAlignment="1" applyProtection="1">
      <alignment horizontal="center" vertical="center" wrapText="1"/>
      <protection hidden="1"/>
    </xf>
    <xf numFmtId="0" fontId="18" fillId="3" borderId="4" xfId="4" applyNumberFormat="1" applyFont="1" applyFill="1" applyBorder="1" applyAlignment="1" applyProtection="1">
      <alignment horizontal="left" vertical="center" wrapText="1"/>
      <protection hidden="1"/>
    </xf>
    <xf numFmtId="0" fontId="1" fillId="0" borderId="0" xfId="1"/>
    <xf numFmtId="0" fontId="18" fillId="3" borderId="2" xfId="4" applyNumberFormat="1" applyFont="1" applyFill="1" applyBorder="1" applyAlignment="1" applyProtection="1">
      <alignment vertical="center" wrapText="1"/>
      <protection hidden="1"/>
    </xf>
    <xf numFmtId="0" fontId="18" fillId="3" borderId="1" xfId="4" applyNumberFormat="1" applyFont="1" applyFill="1" applyBorder="1" applyAlignment="1" applyProtection="1">
      <alignment vertical="center" wrapText="1"/>
      <protection hidden="1"/>
    </xf>
    <xf numFmtId="164" fontId="6" fillId="3" borderId="1" xfId="2" applyNumberFormat="1" applyFont="1" applyFill="1" applyBorder="1" applyAlignment="1" applyProtection="1">
      <alignment horizontal="center" vertical="center"/>
      <protection hidden="1"/>
    </xf>
    <xf numFmtId="0" fontId="8" fillId="3" borderId="3" xfId="4" applyNumberFormat="1" applyFont="1" applyFill="1" applyBorder="1" applyAlignment="1" applyProtection="1">
      <alignment horizontal="left" vertical="center" wrapText="1"/>
      <protection hidden="1"/>
    </xf>
    <xf numFmtId="0" fontId="8" fillId="3" borderId="4" xfId="4" applyNumberFormat="1" applyFont="1" applyFill="1" applyBorder="1" applyAlignment="1" applyProtection="1">
      <alignment horizontal="left" vertical="center" wrapText="1"/>
      <protection hidden="1"/>
    </xf>
    <xf numFmtId="0" fontId="2" fillId="0" borderId="0" xfId="2" applyNumberFormat="1" applyFont="1" applyFill="1" applyAlignment="1" applyProtection="1">
      <protection hidden="1"/>
    </xf>
    <xf numFmtId="0" fontId="1" fillId="0" borderId="0" xfId="1" applyNumberFormat="1" applyFont="1" applyFill="1" applyAlignment="1" applyProtection="1">
      <alignment horizontal="left" vertical="center" wrapText="1"/>
      <protection hidden="1"/>
    </xf>
    <xf numFmtId="0" fontId="5" fillId="0" borderId="0" xfId="2" applyNumberFormat="1" applyFont="1" applyFill="1" applyAlignment="1" applyProtection="1">
      <alignment horizontal="center" vertical="center" wrapText="1"/>
      <protection hidden="1"/>
    </xf>
    <xf numFmtId="0" fontId="8" fillId="0" borderId="0" xfId="0" applyFont="1" applyFill="1" applyAlignment="1">
      <alignment wrapText="1"/>
    </xf>
    <xf numFmtId="0" fontId="18" fillId="3" borderId="3" xfId="4" applyNumberFormat="1" applyFont="1" applyFill="1" applyBorder="1" applyAlignment="1" applyProtection="1">
      <alignment horizontal="left" vertical="center" wrapText="1"/>
      <protection hidden="1"/>
    </xf>
    <xf numFmtId="0" fontId="18" fillId="3" borderId="4" xfId="4" applyNumberFormat="1" applyFont="1" applyFill="1" applyBorder="1" applyAlignment="1" applyProtection="1">
      <alignment horizontal="left" vertical="center" wrapText="1"/>
      <protection hidden="1"/>
    </xf>
    <xf numFmtId="0" fontId="8" fillId="3" borderId="2" xfId="4" applyNumberFormat="1" applyFont="1" applyFill="1" applyBorder="1" applyAlignment="1" applyProtection="1">
      <alignment horizontal="left" vertical="center" wrapText="1"/>
      <protection hidden="1"/>
    </xf>
    <xf numFmtId="0" fontId="18" fillId="3" borderId="1" xfId="4" applyNumberFormat="1" applyFont="1" applyFill="1" applyBorder="1" applyAlignment="1" applyProtection="1">
      <alignment horizontal="left" vertical="center" wrapText="1"/>
      <protection hidden="1"/>
    </xf>
    <xf numFmtId="0" fontId="8" fillId="0" borderId="1" xfId="1" applyNumberFormat="1" applyFont="1" applyFill="1" applyBorder="1" applyAlignment="1" applyProtection="1">
      <alignment horizontal="left" vertical="center" wrapText="1"/>
      <protection hidden="1"/>
    </xf>
  </cellXfs>
  <cellStyles count="14">
    <cellStyle name="Обычный" xfId="0" builtinId="0"/>
    <cellStyle name="Обычный 2" xfId="1" xr:uid="{00000000-0005-0000-0000-000001000000}"/>
    <cellStyle name="Обычный 2 10" xfId="2" xr:uid="{00000000-0005-0000-0000-000002000000}"/>
    <cellStyle name="Обычный 2 10 2 2" xfId="4" xr:uid="{00000000-0005-0000-0000-000003000000}"/>
    <cellStyle name="Обычный 2 2" xfId="5" xr:uid="{00000000-0005-0000-0000-000004000000}"/>
    <cellStyle name="Обычный 2 3" xfId="6" xr:uid="{00000000-0005-0000-0000-000005000000}"/>
    <cellStyle name="Обычный 2 39" xfId="3" xr:uid="{00000000-0005-0000-0000-000006000000}"/>
    <cellStyle name="Обычный 2 4" xfId="7" xr:uid="{00000000-0005-0000-0000-000007000000}"/>
    <cellStyle name="Обычный 2 5" xfId="8" xr:uid="{00000000-0005-0000-0000-000008000000}"/>
    <cellStyle name="Обычный 2 6" xfId="9" xr:uid="{00000000-0005-0000-0000-000009000000}"/>
    <cellStyle name="Обычный 2 7" xfId="10" xr:uid="{00000000-0005-0000-0000-00000A000000}"/>
    <cellStyle name="Обычный 2 8" xfId="11" xr:uid="{00000000-0005-0000-0000-00000B000000}"/>
    <cellStyle name="Обычный 2 9" xfId="12" xr:uid="{00000000-0005-0000-0000-00000C000000}"/>
    <cellStyle name="Обычный 3" xfId="13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27"/>
  <sheetViews>
    <sheetView tabSelected="1" view="pageBreakPreview" zoomScaleNormal="100" zoomScaleSheetLayoutView="100" workbookViewId="0">
      <selection activeCell="G114" sqref="G114"/>
    </sheetView>
  </sheetViews>
  <sheetFormatPr defaultColWidth="9.140625" defaultRowHeight="12.75" x14ac:dyDescent="0.2"/>
  <cols>
    <col min="1" max="1" width="73.28515625" style="63" customWidth="1"/>
    <col min="2" max="2" width="19.7109375" style="63" customWidth="1"/>
    <col min="3" max="3" width="10.140625" style="63" customWidth="1"/>
    <col min="4" max="4" width="18.85546875" style="63" customWidth="1"/>
    <col min="5" max="5" width="18.140625" style="63" customWidth="1"/>
    <col min="6" max="6" width="15.5703125" style="63" customWidth="1"/>
    <col min="7" max="7" width="86.28515625" style="20" customWidth="1"/>
    <col min="8" max="8" width="25.42578125" style="63" customWidth="1"/>
    <col min="9" max="210" width="9.140625" style="63" customWidth="1"/>
    <col min="211" max="16384" width="9.140625" style="63"/>
  </cols>
  <sheetData>
    <row r="1" spans="1:7" ht="15.75" customHeight="1" x14ac:dyDescent="0.25">
      <c r="A1" s="1"/>
      <c r="B1" s="90"/>
      <c r="C1" s="90"/>
      <c r="D1" s="90"/>
      <c r="E1" s="90"/>
      <c r="F1" s="90"/>
      <c r="G1" s="16" t="s">
        <v>97</v>
      </c>
    </row>
    <row r="2" spans="1:7" ht="15.75" customHeight="1" x14ac:dyDescent="0.25">
      <c r="A2" s="76"/>
      <c r="B2" s="90"/>
      <c r="C2" s="90"/>
      <c r="D2" s="90"/>
      <c r="E2" s="90"/>
      <c r="F2" s="90"/>
      <c r="G2" s="16" t="s">
        <v>98</v>
      </c>
    </row>
    <row r="3" spans="1:7" ht="15.75" x14ac:dyDescent="0.2">
      <c r="A3" s="2"/>
      <c r="B3" s="77"/>
      <c r="C3" s="91"/>
      <c r="D3" s="91"/>
      <c r="E3" s="91"/>
      <c r="F3" s="91"/>
      <c r="G3" s="91"/>
    </row>
    <row r="4" spans="1:7" ht="18.75" x14ac:dyDescent="0.25">
      <c r="A4" s="92" t="s">
        <v>15</v>
      </c>
      <c r="B4" s="92"/>
      <c r="C4" s="92"/>
      <c r="D4" s="92"/>
      <c r="E4" s="92"/>
      <c r="F4" s="92"/>
      <c r="G4" s="93"/>
    </row>
    <row r="5" spans="1:7" ht="18.75" x14ac:dyDescent="0.25">
      <c r="A5" s="78"/>
      <c r="B5" s="78"/>
      <c r="C5" s="78"/>
      <c r="D5" s="78"/>
      <c r="E5" s="78"/>
      <c r="F5" s="78"/>
      <c r="G5" s="79"/>
    </row>
    <row r="6" spans="1:7" x14ac:dyDescent="0.2">
      <c r="A6" s="3"/>
      <c r="B6" s="3"/>
      <c r="C6" s="4"/>
      <c r="D6" s="48"/>
      <c r="E6" s="48"/>
      <c r="F6" s="48"/>
      <c r="G6" s="39" t="s">
        <v>16</v>
      </c>
    </row>
    <row r="7" spans="1:7" ht="95.25" customHeight="1" x14ac:dyDescent="0.2">
      <c r="A7" s="40" t="s">
        <v>5</v>
      </c>
      <c r="B7" s="5" t="s">
        <v>4</v>
      </c>
      <c r="C7" s="5" t="s">
        <v>3</v>
      </c>
      <c r="D7" s="41" t="s">
        <v>107</v>
      </c>
      <c r="E7" s="42" t="s">
        <v>6</v>
      </c>
      <c r="F7" s="42" t="s">
        <v>14</v>
      </c>
      <c r="G7" s="41" t="s">
        <v>7</v>
      </c>
    </row>
    <row r="8" spans="1:7" ht="29.25" customHeight="1" x14ac:dyDescent="0.2">
      <c r="A8" s="43" t="s">
        <v>38</v>
      </c>
      <c r="B8" s="5" t="s">
        <v>42</v>
      </c>
      <c r="C8" s="22"/>
      <c r="D8" s="24">
        <f>D9+D14+D19</f>
        <v>27200</v>
      </c>
      <c r="E8" s="24">
        <f>F8-D8</f>
        <v>0</v>
      </c>
      <c r="F8" s="24">
        <f>F9+F14+F19</f>
        <v>27200.000000000004</v>
      </c>
      <c r="G8" s="41"/>
    </row>
    <row r="9" spans="1:7" ht="32.25" customHeight="1" x14ac:dyDescent="0.2">
      <c r="A9" s="43" t="s">
        <v>39</v>
      </c>
      <c r="B9" s="21" t="s">
        <v>43</v>
      </c>
      <c r="C9" s="5"/>
      <c r="D9" s="6">
        <f t="shared" ref="D9:F9" si="0">D10</f>
        <v>525</v>
      </c>
      <c r="E9" s="6">
        <f t="shared" ref="E9:E10" si="1">F9-D9</f>
        <v>0</v>
      </c>
      <c r="F9" s="6">
        <f t="shared" si="0"/>
        <v>525</v>
      </c>
      <c r="G9" s="41"/>
    </row>
    <row r="10" spans="1:7" ht="51.75" customHeight="1" x14ac:dyDescent="0.2">
      <c r="A10" s="22" t="s">
        <v>40</v>
      </c>
      <c r="B10" s="21" t="s">
        <v>44</v>
      </c>
      <c r="C10" s="5"/>
      <c r="D10" s="6">
        <f>D11</f>
        <v>525</v>
      </c>
      <c r="E10" s="6">
        <f t="shared" si="1"/>
        <v>0</v>
      </c>
      <c r="F10" s="6">
        <f>F11</f>
        <v>525</v>
      </c>
      <c r="G10" s="66"/>
    </row>
    <row r="11" spans="1:7" ht="36.75" customHeight="1" x14ac:dyDescent="0.2">
      <c r="A11" s="44" t="s">
        <v>41</v>
      </c>
      <c r="B11" s="26" t="s">
        <v>45</v>
      </c>
      <c r="C11" s="14"/>
      <c r="D11" s="15">
        <f>D12</f>
        <v>525</v>
      </c>
      <c r="E11" s="15">
        <f>E12</f>
        <v>0</v>
      </c>
      <c r="F11" s="15">
        <f>F12</f>
        <v>525</v>
      </c>
      <c r="G11" s="66"/>
    </row>
    <row r="12" spans="1:7" ht="42.75" customHeight="1" x14ac:dyDescent="0.2">
      <c r="A12" s="36" t="s">
        <v>2</v>
      </c>
      <c r="B12" s="27" t="s">
        <v>45</v>
      </c>
      <c r="C12" s="25" t="s">
        <v>46</v>
      </c>
      <c r="D12" s="8">
        <f>D13</f>
        <v>525</v>
      </c>
      <c r="E12" s="8">
        <f t="shared" ref="E12:E48" si="2">F12-D12</f>
        <v>0</v>
      </c>
      <c r="F12" s="8">
        <f>F13</f>
        <v>525</v>
      </c>
      <c r="G12" s="88"/>
    </row>
    <row r="13" spans="1:7" ht="37.5" customHeight="1" x14ac:dyDescent="0.2">
      <c r="A13" s="36" t="s">
        <v>1</v>
      </c>
      <c r="B13" s="27" t="s">
        <v>45</v>
      </c>
      <c r="C13" s="25" t="s">
        <v>47</v>
      </c>
      <c r="D13" s="8">
        <v>525</v>
      </c>
      <c r="E13" s="8">
        <f t="shared" si="2"/>
        <v>0</v>
      </c>
      <c r="F13" s="8">
        <v>525</v>
      </c>
      <c r="G13" s="89"/>
    </row>
    <row r="14" spans="1:7" ht="40.5" customHeight="1" x14ac:dyDescent="0.2">
      <c r="A14" s="43" t="s">
        <v>48</v>
      </c>
      <c r="B14" s="21" t="s">
        <v>49</v>
      </c>
      <c r="C14" s="5"/>
      <c r="D14" s="6">
        <f>D15</f>
        <v>304.79000000000002</v>
      </c>
      <c r="E14" s="6">
        <f t="shared" si="2"/>
        <v>0</v>
      </c>
      <c r="F14" s="6">
        <f>F15</f>
        <v>304.79000000000002</v>
      </c>
      <c r="G14" s="66"/>
    </row>
    <row r="15" spans="1:7" ht="69.75" customHeight="1" x14ac:dyDescent="0.2">
      <c r="A15" s="22" t="s">
        <v>50</v>
      </c>
      <c r="B15" s="21" t="s">
        <v>51</v>
      </c>
      <c r="C15" s="5"/>
      <c r="D15" s="6">
        <f>D16</f>
        <v>304.79000000000002</v>
      </c>
      <c r="E15" s="6">
        <f t="shared" si="2"/>
        <v>0</v>
      </c>
      <c r="F15" s="6">
        <f>F16</f>
        <v>304.79000000000002</v>
      </c>
      <c r="G15" s="66"/>
    </row>
    <row r="16" spans="1:7" ht="24.75" customHeight="1" x14ac:dyDescent="0.2">
      <c r="A16" s="44" t="s">
        <v>52</v>
      </c>
      <c r="B16" s="26" t="s">
        <v>53</v>
      </c>
      <c r="C16" s="14"/>
      <c r="D16" s="15">
        <f>D17</f>
        <v>304.79000000000002</v>
      </c>
      <c r="E16" s="15">
        <f t="shared" si="2"/>
        <v>0</v>
      </c>
      <c r="F16" s="15">
        <f>F17</f>
        <v>304.79000000000002</v>
      </c>
      <c r="G16" s="66"/>
    </row>
    <row r="17" spans="1:7" ht="45" customHeight="1" x14ac:dyDescent="0.2">
      <c r="A17" s="36" t="s">
        <v>2</v>
      </c>
      <c r="B17" s="27" t="s">
        <v>53</v>
      </c>
      <c r="C17" s="25" t="s">
        <v>46</v>
      </c>
      <c r="D17" s="8">
        <f>D18</f>
        <v>304.79000000000002</v>
      </c>
      <c r="E17" s="8">
        <f t="shared" si="2"/>
        <v>0</v>
      </c>
      <c r="F17" s="8">
        <f>F18</f>
        <v>304.79000000000002</v>
      </c>
      <c r="G17" s="88"/>
    </row>
    <row r="18" spans="1:7" ht="49.5" customHeight="1" x14ac:dyDescent="0.2">
      <c r="A18" s="36" t="s">
        <v>54</v>
      </c>
      <c r="B18" s="27" t="s">
        <v>53</v>
      </c>
      <c r="C18" s="25" t="s">
        <v>55</v>
      </c>
      <c r="D18" s="8">
        <v>304.79000000000002</v>
      </c>
      <c r="E18" s="8">
        <f t="shared" si="2"/>
        <v>0</v>
      </c>
      <c r="F18" s="8">
        <v>304.79000000000002</v>
      </c>
      <c r="G18" s="89"/>
    </row>
    <row r="19" spans="1:7" ht="48" customHeight="1" x14ac:dyDescent="0.2">
      <c r="A19" s="43" t="s">
        <v>56</v>
      </c>
      <c r="B19" s="21" t="s">
        <v>57</v>
      </c>
      <c r="C19" s="5"/>
      <c r="D19" s="6">
        <f>D20+D40</f>
        <v>26370.21</v>
      </c>
      <c r="E19" s="6">
        <f>F19-D19</f>
        <v>0</v>
      </c>
      <c r="F19" s="6">
        <f>F20+F40</f>
        <v>26370.210000000003</v>
      </c>
      <c r="G19" s="66"/>
    </row>
    <row r="20" spans="1:7" ht="57" customHeight="1" x14ac:dyDescent="0.2">
      <c r="A20" s="22" t="s">
        <v>58</v>
      </c>
      <c r="B20" s="21" t="s">
        <v>59</v>
      </c>
      <c r="C20" s="5"/>
      <c r="D20" s="6">
        <f>D21+D24+D27+D37</f>
        <v>23652.04</v>
      </c>
      <c r="E20" s="6">
        <f>F20-D20</f>
        <v>-1775.8099999999977</v>
      </c>
      <c r="F20" s="6">
        <f>F21+F24+F27+F32+F37</f>
        <v>21876.230000000003</v>
      </c>
      <c r="G20" s="66"/>
    </row>
    <row r="21" spans="1:7" ht="27.75" customHeight="1" x14ac:dyDescent="0.2">
      <c r="A21" s="44" t="s">
        <v>11</v>
      </c>
      <c r="B21" s="26" t="s">
        <v>60</v>
      </c>
      <c r="C21" s="14"/>
      <c r="D21" s="15">
        <f>D22</f>
        <v>8531.64</v>
      </c>
      <c r="E21" s="15">
        <f>F21-D21</f>
        <v>-2233.1799999999994</v>
      </c>
      <c r="F21" s="15">
        <f>F22</f>
        <v>6298.46</v>
      </c>
      <c r="G21" s="66"/>
    </row>
    <row r="22" spans="1:7" ht="41.25" customHeight="1" x14ac:dyDescent="0.2">
      <c r="A22" s="36" t="s">
        <v>8</v>
      </c>
      <c r="B22" s="27" t="s">
        <v>60</v>
      </c>
      <c r="C22" s="25" t="s">
        <v>61</v>
      </c>
      <c r="D22" s="8">
        <f>D23</f>
        <v>8531.64</v>
      </c>
      <c r="E22" s="8">
        <f>F22-D22</f>
        <v>-2233.1799999999994</v>
      </c>
      <c r="F22" s="8">
        <f>F23</f>
        <v>6298.46</v>
      </c>
      <c r="G22" s="88" t="s">
        <v>119</v>
      </c>
    </row>
    <row r="23" spans="1:7" ht="38.25" customHeight="1" x14ac:dyDescent="0.2">
      <c r="A23" s="36" t="s">
        <v>9</v>
      </c>
      <c r="B23" s="27" t="s">
        <v>60</v>
      </c>
      <c r="C23" s="25" t="s">
        <v>62</v>
      </c>
      <c r="D23" s="8">
        <v>8531.64</v>
      </c>
      <c r="E23" s="8">
        <f t="shared" si="2"/>
        <v>-2233.1799999999994</v>
      </c>
      <c r="F23" s="8">
        <v>6298.46</v>
      </c>
      <c r="G23" s="96"/>
    </row>
    <row r="24" spans="1:7" ht="29.25" customHeight="1" x14ac:dyDescent="0.25">
      <c r="A24" s="44" t="s">
        <v>99</v>
      </c>
      <c r="B24" s="62" t="s">
        <v>100</v>
      </c>
      <c r="C24" s="25"/>
      <c r="D24" s="15">
        <f>D25</f>
        <v>3261</v>
      </c>
      <c r="E24" s="15">
        <f t="shared" si="2"/>
        <v>-64</v>
      </c>
      <c r="F24" s="15">
        <f>F25</f>
        <v>3197</v>
      </c>
      <c r="G24" s="75"/>
    </row>
    <row r="25" spans="1:7" ht="45.75" customHeight="1" x14ac:dyDescent="0.2">
      <c r="A25" s="36" t="s">
        <v>2</v>
      </c>
      <c r="B25" s="27" t="s">
        <v>101</v>
      </c>
      <c r="C25" s="25">
        <v>600</v>
      </c>
      <c r="D25" s="8">
        <f>D26</f>
        <v>3261</v>
      </c>
      <c r="E25" s="8">
        <f>F25-D25</f>
        <v>-64</v>
      </c>
      <c r="F25" s="8">
        <f>F26</f>
        <v>3197</v>
      </c>
      <c r="G25" s="88" t="s">
        <v>120</v>
      </c>
    </row>
    <row r="26" spans="1:7" ht="36.75" customHeight="1" x14ac:dyDescent="0.2">
      <c r="A26" s="36" t="s">
        <v>54</v>
      </c>
      <c r="B26" s="27" t="s">
        <v>101</v>
      </c>
      <c r="C26" s="25">
        <v>610</v>
      </c>
      <c r="D26" s="8">
        <v>3261</v>
      </c>
      <c r="E26" s="8">
        <f t="shared" si="2"/>
        <v>-64</v>
      </c>
      <c r="F26" s="8">
        <v>3197</v>
      </c>
      <c r="G26" s="89"/>
    </row>
    <row r="27" spans="1:7" ht="27.75" customHeight="1" x14ac:dyDescent="0.2">
      <c r="A27" s="44" t="s">
        <v>63</v>
      </c>
      <c r="B27" s="26" t="s">
        <v>64</v>
      </c>
      <c r="C27" s="49"/>
      <c r="D27" s="15">
        <f>D28+D30</f>
        <v>11269.400000000001</v>
      </c>
      <c r="E27" s="15">
        <f t="shared" si="2"/>
        <v>263.03999999999905</v>
      </c>
      <c r="F27" s="15">
        <f>F28+F30</f>
        <v>11532.44</v>
      </c>
      <c r="G27" s="66"/>
    </row>
    <row r="28" spans="1:7" ht="39.75" customHeight="1" x14ac:dyDescent="0.2">
      <c r="A28" s="36" t="s">
        <v>2</v>
      </c>
      <c r="B28" s="27" t="s">
        <v>64</v>
      </c>
      <c r="C28" s="25" t="s">
        <v>46</v>
      </c>
      <c r="D28" s="8">
        <f>D29</f>
        <v>5583.67</v>
      </c>
      <c r="E28" s="8">
        <f t="shared" si="2"/>
        <v>0</v>
      </c>
      <c r="F28" s="8">
        <f>F29</f>
        <v>5583.67</v>
      </c>
      <c r="G28" s="86"/>
    </row>
    <row r="29" spans="1:7" ht="21" customHeight="1" x14ac:dyDescent="0.2">
      <c r="A29" s="36" t="s">
        <v>54</v>
      </c>
      <c r="B29" s="27" t="s">
        <v>64</v>
      </c>
      <c r="C29" s="25" t="s">
        <v>55</v>
      </c>
      <c r="D29" s="8">
        <v>5583.67</v>
      </c>
      <c r="E29" s="8">
        <f t="shared" si="2"/>
        <v>0</v>
      </c>
      <c r="F29" s="8">
        <v>5583.67</v>
      </c>
      <c r="G29" s="85"/>
    </row>
    <row r="30" spans="1:7" ht="36" customHeight="1" x14ac:dyDescent="0.2">
      <c r="A30" s="36" t="s">
        <v>2</v>
      </c>
      <c r="B30" s="27" t="s">
        <v>64</v>
      </c>
      <c r="C30" s="25" t="s">
        <v>46</v>
      </c>
      <c r="D30" s="8">
        <f>D31</f>
        <v>5685.7300000000005</v>
      </c>
      <c r="E30" s="8">
        <f t="shared" si="2"/>
        <v>263.03999999999996</v>
      </c>
      <c r="F30" s="8">
        <f>F31</f>
        <v>5948.77</v>
      </c>
      <c r="G30" s="88" t="s">
        <v>121</v>
      </c>
    </row>
    <row r="31" spans="1:7" ht="33" customHeight="1" x14ac:dyDescent="0.2">
      <c r="A31" s="36" t="s">
        <v>1</v>
      </c>
      <c r="B31" s="27" t="s">
        <v>64</v>
      </c>
      <c r="C31" s="25" t="s">
        <v>47</v>
      </c>
      <c r="D31" s="8">
        <f>4648.93+1036.8</f>
        <v>5685.7300000000005</v>
      </c>
      <c r="E31" s="8">
        <f t="shared" si="2"/>
        <v>263.03999999999996</v>
      </c>
      <c r="F31" s="8">
        <f>4911.97+1036.8</f>
        <v>5948.77</v>
      </c>
      <c r="G31" s="89"/>
    </row>
    <row r="32" spans="1:7" ht="33" customHeight="1" x14ac:dyDescent="0.2">
      <c r="A32" s="44" t="s">
        <v>108</v>
      </c>
      <c r="B32" s="26" t="s">
        <v>109</v>
      </c>
      <c r="C32" s="49"/>
      <c r="D32" s="15">
        <f>D33+D35</f>
        <v>0</v>
      </c>
      <c r="E32" s="15">
        <f t="shared" si="2"/>
        <v>258.33</v>
      </c>
      <c r="F32" s="15">
        <f>F33+F35</f>
        <v>258.33</v>
      </c>
      <c r="G32" s="88" t="s">
        <v>122</v>
      </c>
    </row>
    <row r="33" spans="1:8" ht="33" customHeight="1" x14ac:dyDescent="0.2">
      <c r="A33" s="36" t="s">
        <v>2</v>
      </c>
      <c r="B33" s="27" t="s">
        <v>109</v>
      </c>
      <c r="C33" s="25" t="s">
        <v>46</v>
      </c>
      <c r="D33" s="8">
        <f>D34</f>
        <v>0</v>
      </c>
      <c r="E33" s="8">
        <f t="shared" si="2"/>
        <v>241.99</v>
      </c>
      <c r="F33" s="8">
        <f>F34</f>
        <v>241.99</v>
      </c>
      <c r="G33" s="96"/>
    </row>
    <row r="34" spans="1:8" ht="33" customHeight="1" x14ac:dyDescent="0.2">
      <c r="A34" s="36" t="s">
        <v>54</v>
      </c>
      <c r="B34" s="27" t="s">
        <v>109</v>
      </c>
      <c r="C34" s="25" t="s">
        <v>55</v>
      </c>
      <c r="D34" s="8">
        <v>0</v>
      </c>
      <c r="E34" s="8">
        <f t="shared" si="2"/>
        <v>241.99</v>
      </c>
      <c r="F34" s="8">
        <v>241.99</v>
      </c>
      <c r="G34" s="96"/>
    </row>
    <row r="35" spans="1:8" ht="33" customHeight="1" x14ac:dyDescent="0.2">
      <c r="A35" s="36" t="s">
        <v>2</v>
      </c>
      <c r="B35" s="27" t="s">
        <v>109</v>
      </c>
      <c r="C35" s="25" t="s">
        <v>46</v>
      </c>
      <c r="D35" s="8">
        <f>D36</f>
        <v>0</v>
      </c>
      <c r="E35" s="8">
        <f t="shared" si="2"/>
        <v>16.34</v>
      </c>
      <c r="F35" s="8">
        <f>F36</f>
        <v>16.34</v>
      </c>
      <c r="G35" s="96"/>
    </row>
    <row r="36" spans="1:8" ht="33" customHeight="1" x14ac:dyDescent="0.2">
      <c r="A36" s="36" t="s">
        <v>1</v>
      </c>
      <c r="B36" s="27" t="s">
        <v>109</v>
      </c>
      <c r="C36" s="25" t="s">
        <v>47</v>
      </c>
      <c r="D36" s="8">
        <v>0</v>
      </c>
      <c r="E36" s="8">
        <f t="shared" si="2"/>
        <v>16.34</v>
      </c>
      <c r="F36" s="8">
        <v>16.34</v>
      </c>
      <c r="G36" s="89"/>
    </row>
    <row r="37" spans="1:8" ht="36.75" customHeight="1" x14ac:dyDescent="0.2">
      <c r="A37" s="44" t="s">
        <v>102</v>
      </c>
      <c r="B37" s="26">
        <v>5140120870</v>
      </c>
      <c r="C37" s="25"/>
      <c r="D37" s="15">
        <f>D38</f>
        <v>590</v>
      </c>
      <c r="E37" s="15">
        <f t="shared" si="2"/>
        <v>0</v>
      </c>
      <c r="F37" s="15">
        <f>F38</f>
        <v>590</v>
      </c>
      <c r="G37" s="74"/>
    </row>
    <row r="38" spans="1:8" ht="40.5" customHeight="1" x14ac:dyDescent="0.2">
      <c r="A38" s="36" t="s">
        <v>2</v>
      </c>
      <c r="B38" s="27">
        <v>5140120870</v>
      </c>
      <c r="C38" s="25" t="s">
        <v>46</v>
      </c>
      <c r="D38" s="8">
        <f>D39</f>
        <v>590</v>
      </c>
      <c r="E38" s="8">
        <f t="shared" si="2"/>
        <v>0</v>
      </c>
      <c r="F38" s="8">
        <f>F39</f>
        <v>590</v>
      </c>
      <c r="G38" s="94"/>
      <c r="H38" s="94"/>
    </row>
    <row r="39" spans="1:8" ht="40.5" customHeight="1" x14ac:dyDescent="0.2">
      <c r="A39" s="36" t="s">
        <v>54</v>
      </c>
      <c r="B39" s="27">
        <v>5140120870</v>
      </c>
      <c r="C39" s="25" t="s">
        <v>55</v>
      </c>
      <c r="D39" s="8">
        <v>590</v>
      </c>
      <c r="E39" s="8">
        <f t="shared" si="2"/>
        <v>0</v>
      </c>
      <c r="F39" s="8">
        <v>590</v>
      </c>
      <c r="G39" s="95"/>
      <c r="H39" s="95"/>
    </row>
    <row r="40" spans="1:8" ht="38.25" customHeight="1" x14ac:dyDescent="0.2">
      <c r="A40" s="22" t="s">
        <v>65</v>
      </c>
      <c r="B40" s="21" t="s">
        <v>67</v>
      </c>
      <c r="C40" s="5"/>
      <c r="D40" s="6">
        <f>D41</f>
        <v>2718.17</v>
      </c>
      <c r="E40" s="6">
        <f t="shared" si="2"/>
        <v>1775.8099999999995</v>
      </c>
      <c r="F40" s="6">
        <f>F41</f>
        <v>4493.9799999999996</v>
      </c>
      <c r="G40" s="66"/>
    </row>
    <row r="41" spans="1:8" ht="50.25" customHeight="1" x14ac:dyDescent="0.2">
      <c r="A41" s="44" t="s">
        <v>10</v>
      </c>
      <c r="B41" s="26" t="s">
        <v>66</v>
      </c>
      <c r="C41" s="14"/>
      <c r="D41" s="15">
        <f>D42+D44</f>
        <v>2718.17</v>
      </c>
      <c r="E41" s="15">
        <f>F41-D41</f>
        <v>1775.8099999999995</v>
      </c>
      <c r="F41" s="15">
        <f>F42+F44</f>
        <v>4493.9799999999996</v>
      </c>
      <c r="G41" s="66"/>
    </row>
    <row r="42" spans="1:8" ht="49.5" customHeight="1" x14ac:dyDescent="0.2">
      <c r="A42" s="36" t="s">
        <v>2</v>
      </c>
      <c r="B42" s="27" t="s">
        <v>66</v>
      </c>
      <c r="C42" s="25" t="s">
        <v>46</v>
      </c>
      <c r="D42" s="8">
        <f>D43</f>
        <v>1884.13</v>
      </c>
      <c r="E42" s="8">
        <f t="shared" si="2"/>
        <v>1731.1799999999998</v>
      </c>
      <c r="F42" s="8">
        <f>F43</f>
        <v>3615.31</v>
      </c>
      <c r="G42" s="88" t="s">
        <v>123</v>
      </c>
    </row>
    <row r="43" spans="1:8" ht="34.5" customHeight="1" x14ac:dyDescent="0.2">
      <c r="A43" s="36" t="s">
        <v>54</v>
      </c>
      <c r="B43" s="27" t="s">
        <v>66</v>
      </c>
      <c r="C43" s="25" t="s">
        <v>55</v>
      </c>
      <c r="D43" s="72">
        <f>1884.13</f>
        <v>1884.13</v>
      </c>
      <c r="E43" s="8">
        <f t="shared" si="2"/>
        <v>1731.1799999999998</v>
      </c>
      <c r="F43" s="72">
        <v>3615.31</v>
      </c>
      <c r="G43" s="89"/>
    </row>
    <row r="44" spans="1:8" ht="30" x14ac:dyDescent="0.2">
      <c r="A44" s="36" t="s">
        <v>2</v>
      </c>
      <c r="B44" s="27" t="s">
        <v>66</v>
      </c>
      <c r="C44" s="25" t="s">
        <v>46</v>
      </c>
      <c r="D44" s="8">
        <f>D45</f>
        <v>834.04</v>
      </c>
      <c r="E44" s="8">
        <f t="shared" si="2"/>
        <v>44.629999999999995</v>
      </c>
      <c r="F44" s="8">
        <f>F45</f>
        <v>878.67</v>
      </c>
      <c r="G44" s="88" t="s">
        <v>111</v>
      </c>
    </row>
    <row r="45" spans="1:8" ht="38.25" customHeight="1" x14ac:dyDescent="0.2">
      <c r="A45" s="36" t="s">
        <v>1</v>
      </c>
      <c r="B45" s="27" t="s">
        <v>66</v>
      </c>
      <c r="C45" s="25" t="s">
        <v>47</v>
      </c>
      <c r="D45" s="8">
        <v>834.04</v>
      </c>
      <c r="E45" s="8">
        <f t="shared" si="2"/>
        <v>44.629999999999995</v>
      </c>
      <c r="F45" s="8">
        <v>878.67</v>
      </c>
      <c r="G45" s="89"/>
    </row>
    <row r="46" spans="1:8" ht="62.25" customHeight="1" x14ac:dyDescent="0.2">
      <c r="A46" s="43" t="s">
        <v>17</v>
      </c>
      <c r="B46" s="5" t="s">
        <v>13</v>
      </c>
      <c r="C46" s="22"/>
      <c r="D46" s="24">
        <f>D47+D54+D57+D62+D67</f>
        <v>24869.690000000002</v>
      </c>
      <c r="E46" s="24">
        <f t="shared" si="2"/>
        <v>-1781.1500000000015</v>
      </c>
      <c r="F46" s="24">
        <f>F47+F52+F57+F62+F67</f>
        <v>23088.54</v>
      </c>
      <c r="G46" s="98" t="s">
        <v>124</v>
      </c>
    </row>
    <row r="47" spans="1:8" ht="42" customHeight="1" x14ac:dyDescent="0.2">
      <c r="A47" s="43" t="s">
        <v>68</v>
      </c>
      <c r="B47" s="21" t="s">
        <v>69</v>
      </c>
      <c r="C47" s="5"/>
      <c r="D47" s="6">
        <f t="shared" ref="D47:F47" si="3">D48</f>
        <v>3017.97</v>
      </c>
      <c r="E47" s="6">
        <f t="shared" si="2"/>
        <v>-580.09999999999991</v>
      </c>
      <c r="F47" s="6">
        <f t="shared" si="3"/>
        <v>2437.87</v>
      </c>
      <c r="G47" s="67"/>
    </row>
    <row r="48" spans="1:8" ht="42" customHeight="1" x14ac:dyDescent="0.2">
      <c r="A48" s="22" t="s">
        <v>70</v>
      </c>
      <c r="B48" s="21" t="s">
        <v>71</v>
      </c>
      <c r="C48" s="5"/>
      <c r="D48" s="6">
        <f>D49</f>
        <v>3017.97</v>
      </c>
      <c r="E48" s="6">
        <f t="shared" si="2"/>
        <v>-580.09999999999991</v>
      </c>
      <c r="F48" s="6">
        <f>F49</f>
        <v>2437.87</v>
      </c>
      <c r="G48" s="67"/>
    </row>
    <row r="49" spans="1:7" ht="42" customHeight="1" x14ac:dyDescent="0.2">
      <c r="A49" s="44" t="s">
        <v>72</v>
      </c>
      <c r="B49" s="26" t="s">
        <v>73</v>
      </c>
      <c r="C49" s="14"/>
      <c r="D49" s="15">
        <f>D50</f>
        <v>3017.97</v>
      </c>
      <c r="E49" s="15">
        <f>F49-D49</f>
        <v>-580.09999999999991</v>
      </c>
      <c r="F49" s="15">
        <f>F50</f>
        <v>2437.87</v>
      </c>
      <c r="G49" s="67"/>
    </row>
    <row r="50" spans="1:7" ht="43.5" customHeight="1" x14ac:dyDescent="0.2">
      <c r="A50" s="36" t="s">
        <v>2</v>
      </c>
      <c r="B50" s="27" t="s">
        <v>73</v>
      </c>
      <c r="C50" s="25" t="s">
        <v>46</v>
      </c>
      <c r="D50" s="8">
        <f>D51</f>
        <v>3017.97</v>
      </c>
      <c r="E50" s="8">
        <f>F50-D50</f>
        <v>-580.09999999999991</v>
      </c>
      <c r="F50" s="8">
        <f>F51</f>
        <v>2437.87</v>
      </c>
      <c r="G50" s="88" t="s">
        <v>112</v>
      </c>
    </row>
    <row r="51" spans="1:7" ht="43.5" customHeight="1" x14ac:dyDescent="0.2">
      <c r="A51" s="36" t="s">
        <v>1</v>
      </c>
      <c r="B51" s="27" t="s">
        <v>73</v>
      </c>
      <c r="C51" s="25" t="s">
        <v>47</v>
      </c>
      <c r="D51" s="8">
        <v>3017.97</v>
      </c>
      <c r="E51" s="8">
        <f>F51-D51</f>
        <v>-580.09999999999991</v>
      </c>
      <c r="F51" s="8">
        <v>2437.87</v>
      </c>
      <c r="G51" s="89"/>
    </row>
    <row r="52" spans="1:7" ht="51.75" customHeight="1" x14ac:dyDescent="0.2">
      <c r="A52" s="43" t="s">
        <v>103</v>
      </c>
      <c r="B52" s="21">
        <v>5230000000</v>
      </c>
      <c r="C52" s="25"/>
      <c r="D52" s="53">
        <f t="shared" ref="D52:F52" si="4">D53</f>
        <v>353.91</v>
      </c>
      <c r="E52" s="6">
        <f t="shared" ref="E52:E53" si="5">F52-D52</f>
        <v>365.87999999999994</v>
      </c>
      <c r="F52" s="6">
        <f t="shared" si="4"/>
        <v>719.79</v>
      </c>
      <c r="G52" s="75"/>
    </row>
    <row r="53" spans="1:7" ht="51.75" customHeight="1" x14ac:dyDescent="0.2">
      <c r="A53" s="22" t="s">
        <v>104</v>
      </c>
      <c r="B53" s="21">
        <v>5230100000</v>
      </c>
      <c r="C53" s="25"/>
      <c r="D53" s="6">
        <f>D54</f>
        <v>353.91</v>
      </c>
      <c r="E53" s="6">
        <f t="shared" si="5"/>
        <v>365.87999999999994</v>
      </c>
      <c r="F53" s="6">
        <f>F54</f>
        <v>719.79</v>
      </c>
      <c r="G53" s="75"/>
    </row>
    <row r="54" spans="1:7" ht="40.5" customHeight="1" x14ac:dyDescent="0.2">
      <c r="A54" s="44" t="s">
        <v>78</v>
      </c>
      <c r="B54" s="26">
        <v>5230120640</v>
      </c>
      <c r="C54" s="25"/>
      <c r="D54" s="15">
        <f>D55</f>
        <v>353.91</v>
      </c>
      <c r="E54" s="15">
        <f>F54-D54</f>
        <v>365.87999999999994</v>
      </c>
      <c r="F54" s="15">
        <f>F55</f>
        <v>719.79</v>
      </c>
      <c r="G54" s="75"/>
    </row>
    <row r="55" spans="1:7" ht="39.75" customHeight="1" x14ac:dyDescent="0.2">
      <c r="A55" s="36" t="s">
        <v>2</v>
      </c>
      <c r="B55" s="27">
        <v>5230120640</v>
      </c>
      <c r="C55" s="25" t="s">
        <v>46</v>
      </c>
      <c r="D55" s="8">
        <f>D56</f>
        <v>353.91</v>
      </c>
      <c r="E55" s="8">
        <f>F55-D55</f>
        <v>365.87999999999994</v>
      </c>
      <c r="F55" s="8">
        <f>F56</f>
        <v>719.79</v>
      </c>
      <c r="G55" s="88" t="s">
        <v>113</v>
      </c>
    </row>
    <row r="56" spans="1:7" ht="45" customHeight="1" x14ac:dyDescent="0.2">
      <c r="A56" s="36" t="s">
        <v>1</v>
      </c>
      <c r="B56" s="27">
        <v>5230120640</v>
      </c>
      <c r="C56" s="25" t="s">
        <v>47</v>
      </c>
      <c r="D56" s="8">
        <v>353.91</v>
      </c>
      <c r="E56" s="8">
        <f>F56-D56</f>
        <v>365.87999999999994</v>
      </c>
      <c r="F56" s="8">
        <v>719.79</v>
      </c>
      <c r="G56" s="89"/>
    </row>
    <row r="57" spans="1:7" ht="52.5" customHeight="1" x14ac:dyDescent="0.2">
      <c r="A57" s="43" t="s">
        <v>74</v>
      </c>
      <c r="B57" s="21" t="s">
        <v>75</v>
      </c>
      <c r="C57" s="5"/>
      <c r="D57" s="6">
        <f>D58</f>
        <v>525</v>
      </c>
      <c r="E57" s="6">
        <f t="shared" ref="E57:E58" si="6">F57-D57</f>
        <v>1816.13</v>
      </c>
      <c r="F57" s="6">
        <f t="shared" ref="F57" si="7">F58</f>
        <v>2341.13</v>
      </c>
      <c r="G57" s="67"/>
    </row>
    <row r="58" spans="1:7" ht="55.5" customHeight="1" x14ac:dyDescent="0.2">
      <c r="A58" s="22" t="s">
        <v>76</v>
      </c>
      <c r="B58" s="21" t="s">
        <v>77</v>
      </c>
      <c r="C58" s="5"/>
      <c r="D58" s="6">
        <f>D59</f>
        <v>525</v>
      </c>
      <c r="E58" s="6">
        <f t="shared" si="6"/>
        <v>1816.13</v>
      </c>
      <c r="F58" s="6">
        <f>F59</f>
        <v>2341.13</v>
      </c>
      <c r="G58" s="67"/>
    </row>
    <row r="59" spans="1:7" ht="42" customHeight="1" x14ac:dyDescent="0.2">
      <c r="A59" s="44" t="s">
        <v>78</v>
      </c>
      <c r="B59" s="26" t="s">
        <v>79</v>
      </c>
      <c r="C59" s="14"/>
      <c r="D59" s="15">
        <f>D60</f>
        <v>525</v>
      </c>
      <c r="E59" s="15">
        <f>E60</f>
        <v>1816.13</v>
      </c>
      <c r="F59" s="15">
        <f>F60</f>
        <v>2341.13</v>
      </c>
      <c r="G59" s="67"/>
    </row>
    <row r="60" spans="1:7" ht="42" customHeight="1" x14ac:dyDescent="0.2">
      <c r="A60" s="36" t="s">
        <v>2</v>
      </c>
      <c r="B60" s="27" t="s">
        <v>79</v>
      </c>
      <c r="C60" s="25" t="s">
        <v>46</v>
      </c>
      <c r="D60" s="8">
        <f>D61</f>
        <v>525</v>
      </c>
      <c r="E60" s="8">
        <f>F60-D60</f>
        <v>1816.13</v>
      </c>
      <c r="F60" s="8">
        <f>F61</f>
        <v>2341.13</v>
      </c>
      <c r="G60" s="88" t="s">
        <v>114</v>
      </c>
    </row>
    <row r="61" spans="1:7" ht="32.25" customHeight="1" x14ac:dyDescent="0.2">
      <c r="A61" s="36" t="s">
        <v>1</v>
      </c>
      <c r="B61" s="27" t="s">
        <v>79</v>
      </c>
      <c r="C61" s="25" t="s">
        <v>47</v>
      </c>
      <c r="D61" s="8">
        <v>525</v>
      </c>
      <c r="E61" s="8">
        <f>F61-D61</f>
        <v>1816.13</v>
      </c>
      <c r="F61" s="8">
        <v>2341.13</v>
      </c>
      <c r="G61" s="89"/>
    </row>
    <row r="62" spans="1:7" ht="33" customHeight="1" x14ac:dyDescent="0.2">
      <c r="A62" s="43" t="s">
        <v>80</v>
      </c>
      <c r="B62" s="21" t="s">
        <v>81</v>
      </c>
      <c r="C62" s="5"/>
      <c r="D62" s="6">
        <f t="shared" ref="D62:F62" si="8">D63</f>
        <v>300</v>
      </c>
      <c r="E62" s="6">
        <f t="shared" ref="E62:E63" si="9">F62-D62</f>
        <v>0</v>
      </c>
      <c r="F62" s="6">
        <f t="shared" si="8"/>
        <v>300</v>
      </c>
      <c r="G62" s="67"/>
    </row>
    <row r="63" spans="1:7" ht="42" customHeight="1" x14ac:dyDescent="0.2">
      <c r="A63" s="22" t="s">
        <v>82</v>
      </c>
      <c r="B63" s="21" t="s">
        <v>83</v>
      </c>
      <c r="C63" s="5"/>
      <c r="D63" s="6">
        <f>D64</f>
        <v>300</v>
      </c>
      <c r="E63" s="6">
        <f t="shared" si="9"/>
        <v>0</v>
      </c>
      <c r="F63" s="6">
        <f>F64</f>
        <v>300</v>
      </c>
      <c r="G63" s="67"/>
    </row>
    <row r="64" spans="1:7" ht="30.75" customHeight="1" x14ac:dyDescent="0.2">
      <c r="A64" s="44" t="s">
        <v>84</v>
      </c>
      <c r="B64" s="26" t="s">
        <v>85</v>
      </c>
      <c r="C64" s="14"/>
      <c r="D64" s="15">
        <f>D65</f>
        <v>300</v>
      </c>
      <c r="E64" s="15">
        <f>E65</f>
        <v>0</v>
      </c>
      <c r="F64" s="15">
        <f>F65</f>
        <v>300</v>
      </c>
      <c r="G64" s="67"/>
    </row>
    <row r="65" spans="1:8" ht="42" customHeight="1" x14ac:dyDescent="0.2">
      <c r="A65" s="36" t="s">
        <v>2</v>
      </c>
      <c r="B65" s="27" t="s">
        <v>85</v>
      </c>
      <c r="C65" s="25" t="s">
        <v>46</v>
      </c>
      <c r="D65" s="8">
        <f>D66</f>
        <v>300</v>
      </c>
      <c r="E65" s="8">
        <f>F65-D65</f>
        <v>0</v>
      </c>
      <c r="F65" s="8">
        <f>F66</f>
        <v>300</v>
      </c>
      <c r="G65" s="80"/>
    </row>
    <row r="66" spans="1:8" ht="43.5" customHeight="1" x14ac:dyDescent="0.2">
      <c r="A66" s="36" t="s">
        <v>1</v>
      </c>
      <c r="B66" s="27" t="s">
        <v>85</v>
      </c>
      <c r="C66" s="25" t="s">
        <v>47</v>
      </c>
      <c r="D66" s="8">
        <v>300</v>
      </c>
      <c r="E66" s="8">
        <f>F66-D66</f>
        <v>0</v>
      </c>
      <c r="F66" s="8">
        <v>300</v>
      </c>
      <c r="G66" s="80"/>
    </row>
    <row r="67" spans="1:8" ht="81" customHeight="1" x14ac:dyDescent="0.2">
      <c r="A67" s="43" t="s">
        <v>37</v>
      </c>
      <c r="B67" s="51">
        <v>5270000000</v>
      </c>
      <c r="C67" s="52"/>
      <c r="D67" s="53">
        <f t="shared" ref="D67:F67" si="10">D68</f>
        <v>20672.810000000001</v>
      </c>
      <c r="E67" s="53">
        <f t="shared" ref="E67" si="11">F67-D67</f>
        <v>-3383.0600000000013</v>
      </c>
      <c r="F67" s="53">
        <f t="shared" si="10"/>
        <v>17289.75</v>
      </c>
      <c r="G67" s="68"/>
    </row>
    <row r="68" spans="1:8" ht="63.75" customHeight="1" x14ac:dyDescent="0.2">
      <c r="A68" s="43" t="s">
        <v>18</v>
      </c>
      <c r="B68" s="51">
        <v>5270100000</v>
      </c>
      <c r="C68" s="52"/>
      <c r="D68" s="53">
        <f>D69+D75+D80+D87</f>
        <v>20672.810000000001</v>
      </c>
      <c r="E68" s="53">
        <f t="shared" ref="E68:E74" si="12">F68-D68</f>
        <v>-3383.0600000000013</v>
      </c>
      <c r="F68" s="53">
        <f>F69+F75+F80+F87</f>
        <v>17289.75</v>
      </c>
      <c r="G68" s="68"/>
    </row>
    <row r="69" spans="1:8" ht="42" customHeight="1" x14ac:dyDescent="0.2">
      <c r="A69" s="54" t="s">
        <v>10</v>
      </c>
      <c r="B69" s="55" t="s">
        <v>86</v>
      </c>
      <c r="C69" s="56"/>
      <c r="D69" s="57">
        <f>D70+D73</f>
        <v>14322.800000000001</v>
      </c>
      <c r="E69" s="57">
        <f t="shared" si="12"/>
        <v>-6034.6100000000006</v>
      </c>
      <c r="F69" s="57">
        <f>F70+F73</f>
        <v>8288.19</v>
      </c>
      <c r="G69" s="75"/>
    </row>
    <row r="70" spans="1:8" ht="42.75" customHeight="1" x14ac:dyDescent="0.2">
      <c r="A70" s="58" t="s">
        <v>2</v>
      </c>
      <c r="B70" s="59" t="s">
        <v>86</v>
      </c>
      <c r="C70" s="60" t="s">
        <v>46</v>
      </c>
      <c r="D70" s="61">
        <f>D71+D72</f>
        <v>174.86</v>
      </c>
      <c r="E70" s="61">
        <f t="shared" si="12"/>
        <v>2738.95</v>
      </c>
      <c r="F70" s="61">
        <f>F71+F72</f>
        <v>2913.81</v>
      </c>
      <c r="G70" s="80"/>
    </row>
    <row r="71" spans="1:8" ht="103.5" customHeight="1" x14ac:dyDescent="0.2">
      <c r="A71" s="58" t="s">
        <v>1</v>
      </c>
      <c r="B71" s="59" t="s">
        <v>86</v>
      </c>
      <c r="C71" s="60" t="s">
        <v>47</v>
      </c>
      <c r="D71" s="61">
        <f>174.86</f>
        <v>174.86</v>
      </c>
      <c r="E71" s="61">
        <f t="shared" si="12"/>
        <v>2684.41</v>
      </c>
      <c r="F71" s="73">
        <f>21.1+2838.17</f>
        <v>2859.27</v>
      </c>
      <c r="G71" s="80" t="s">
        <v>125</v>
      </c>
    </row>
    <row r="72" spans="1:8" s="84" customFormat="1" ht="40.5" customHeight="1" x14ac:dyDescent="0.2">
      <c r="A72" s="58" t="s">
        <v>54</v>
      </c>
      <c r="B72" s="59" t="s">
        <v>86</v>
      </c>
      <c r="C72" s="60">
        <v>610</v>
      </c>
      <c r="D72" s="61">
        <v>0</v>
      </c>
      <c r="E72" s="61">
        <f t="shared" si="12"/>
        <v>54.54</v>
      </c>
      <c r="F72" s="73">
        <v>54.54</v>
      </c>
      <c r="G72" s="80" t="s">
        <v>116</v>
      </c>
    </row>
    <row r="73" spans="1:8" s="84" customFormat="1" ht="40.5" customHeight="1" x14ac:dyDescent="0.2">
      <c r="A73" s="58" t="s">
        <v>8</v>
      </c>
      <c r="B73" s="59" t="s">
        <v>86</v>
      </c>
      <c r="C73" s="60" t="s">
        <v>61</v>
      </c>
      <c r="D73" s="61">
        <f>D74</f>
        <v>14147.94</v>
      </c>
      <c r="E73" s="61">
        <f t="shared" si="12"/>
        <v>-8773.5600000000013</v>
      </c>
      <c r="F73" s="61">
        <f>F74</f>
        <v>5374.38</v>
      </c>
      <c r="G73" s="88" t="s">
        <v>115</v>
      </c>
      <c r="H73" s="65"/>
    </row>
    <row r="74" spans="1:8" s="84" customFormat="1" ht="49.5" customHeight="1" x14ac:dyDescent="0.2">
      <c r="A74" s="58" t="s">
        <v>9</v>
      </c>
      <c r="B74" s="59" t="s">
        <v>86</v>
      </c>
      <c r="C74" s="60" t="s">
        <v>62</v>
      </c>
      <c r="D74" s="73">
        <f>14147.95-0.01</f>
        <v>14147.94</v>
      </c>
      <c r="E74" s="61">
        <f t="shared" si="12"/>
        <v>-8773.5600000000013</v>
      </c>
      <c r="F74" s="73">
        <f>5374.39-0.01</f>
        <v>5374.38</v>
      </c>
      <c r="G74" s="89"/>
    </row>
    <row r="75" spans="1:8" ht="30" customHeight="1" x14ac:dyDescent="0.2">
      <c r="A75" s="44" t="s">
        <v>11</v>
      </c>
      <c r="B75" s="26">
        <v>5270120810</v>
      </c>
      <c r="C75" s="14"/>
      <c r="D75" s="15">
        <f>D76+D78</f>
        <v>1635.1</v>
      </c>
      <c r="E75" s="15">
        <f t="shared" ref="E75:E92" si="13">F75-D75</f>
        <v>-310.98</v>
      </c>
      <c r="F75" s="15">
        <f>F76+F78</f>
        <v>1324.12</v>
      </c>
      <c r="G75" s="68"/>
    </row>
    <row r="76" spans="1:8" ht="36.75" customHeight="1" x14ac:dyDescent="0.2">
      <c r="A76" s="36" t="s">
        <v>8</v>
      </c>
      <c r="B76" s="27">
        <v>5270120810</v>
      </c>
      <c r="C76" s="25">
        <v>200</v>
      </c>
      <c r="D76" s="8">
        <f>D77</f>
        <v>1254.53</v>
      </c>
      <c r="E76" s="8">
        <f t="shared" si="13"/>
        <v>-310.98</v>
      </c>
      <c r="F76" s="8">
        <f>F77</f>
        <v>943.55</v>
      </c>
      <c r="G76" s="80"/>
    </row>
    <row r="77" spans="1:8" ht="77.25" customHeight="1" x14ac:dyDescent="0.2">
      <c r="A77" s="36" t="s">
        <v>9</v>
      </c>
      <c r="B77" s="27">
        <v>5270120810</v>
      </c>
      <c r="C77" s="25">
        <v>240</v>
      </c>
      <c r="D77" s="8">
        <v>1254.53</v>
      </c>
      <c r="E77" s="64">
        <f t="shared" si="13"/>
        <v>-310.98</v>
      </c>
      <c r="F77" s="8">
        <v>943.55</v>
      </c>
      <c r="G77" s="80" t="s">
        <v>117</v>
      </c>
    </row>
    <row r="78" spans="1:8" ht="45.75" customHeight="1" x14ac:dyDescent="0.2">
      <c r="A78" s="36" t="s">
        <v>8</v>
      </c>
      <c r="B78" s="27" t="s">
        <v>87</v>
      </c>
      <c r="C78" s="25" t="s">
        <v>61</v>
      </c>
      <c r="D78" s="8">
        <f>D79</f>
        <v>380.57</v>
      </c>
      <c r="E78" s="8">
        <f t="shared" si="13"/>
        <v>0</v>
      </c>
      <c r="F78" s="8">
        <f>F79</f>
        <v>380.57</v>
      </c>
      <c r="G78" s="86"/>
    </row>
    <row r="79" spans="1:8" ht="37.5" customHeight="1" x14ac:dyDescent="0.2">
      <c r="A79" s="36" t="s">
        <v>9</v>
      </c>
      <c r="B79" s="27" t="s">
        <v>87</v>
      </c>
      <c r="C79" s="25" t="s">
        <v>62</v>
      </c>
      <c r="D79" s="8">
        <v>380.57</v>
      </c>
      <c r="E79" s="23">
        <f t="shared" si="13"/>
        <v>0</v>
      </c>
      <c r="F79" s="8">
        <f>380.57</f>
        <v>380.57</v>
      </c>
      <c r="G79" s="86"/>
    </row>
    <row r="80" spans="1:8" ht="35.25" customHeight="1" x14ac:dyDescent="0.2">
      <c r="A80" s="44" t="s">
        <v>63</v>
      </c>
      <c r="B80" s="26" t="s">
        <v>88</v>
      </c>
      <c r="C80" s="14"/>
      <c r="D80" s="15">
        <f>D81+D83+D85</f>
        <v>4525.4100000000008</v>
      </c>
      <c r="E80" s="15">
        <f>F80-D80</f>
        <v>2962.5299999999997</v>
      </c>
      <c r="F80" s="15">
        <f>F81+F83+F85</f>
        <v>7487.9400000000005</v>
      </c>
      <c r="G80" s="69"/>
    </row>
    <row r="81" spans="1:7" ht="36" customHeight="1" x14ac:dyDescent="0.2">
      <c r="A81" s="36" t="s">
        <v>2</v>
      </c>
      <c r="B81" s="27" t="s">
        <v>88</v>
      </c>
      <c r="C81" s="25" t="s">
        <v>46</v>
      </c>
      <c r="D81" s="8">
        <f>D82</f>
        <v>174.85</v>
      </c>
      <c r="E81" s="8">
        <f t="shared" si="13"/>
        <v>415</v>
      </c>
      <c r="F81" s="8">
        <f>F82</f>
        <v>589.85</v>
      </c>
      <c r="G81" s="81"/>
    </row>
    <row r="82" spans="1:7" ht="43.5" customHeight="1" x14ac:dyDescent="0.2">
      <c r="A82" s="36" t="s">
        <v>1</v>
      </c>
      <c r="B82" s="27" t="s">
        <v>88</v>
      </c>
      <c r="C82" s="25" t="s">
        <v>47</v>
      </c>
      <c r="D82" s="23">
        <f>174.85</f>
        <v>174.85</v>
      </c>
      <c r="E82" s="23">
        <f t="shared" si="13"/>
        <v>415</v>
      </c>
      <c r="F82" s="23">
        <f>174.85+415</f>
        <v>589.85</v>
      </c>
      <c r="G82" s="82"/>
    </row>
    <row r="83" spans="1:7" ht="42" customHeight="1" x14ac:dyDescent="0.2">
      <c r="A83" s="36" t="s">
        <v>8</v>
      </c>
      <c r="B83" s="27" t="s">
        <v>88</v>
      </c>
      <c r="C83" s="25" t="s">
        <v>61</v>
      </c>
      <c r="D83" s="8">
        <f>D84</f>
        <v>4350.5600000000004</v>
      </c>
      <c r="E83" s="8">
        <f>F83-D83</f>
        <v>-1518.7900000000004</v>
      </c>
      <c r="F83" s="8">
        <f>F84</f>
        <v>2831.77</v>
      </c>
      <c r="G83" s="88" t="s">
        <v>118</v>
      </c>
    </row>
    <row r="84" spans="1:7" ht="42.75" customHeight="1" x14ac:dyDescent="0.2">
      <c r="A84" s="36" t="s">
        <v>9</v>
      </c>
      <c r="B84" s="27" t="s">
        <v>88</v>
      </c>
      <c r="C84" s="25" t="s">
        <v>62</v>
      </c>
      <c r="D84" s="23">
        <v>4350.5600000000004</v>
      </c>
      <c r="E84" s="61">
        <f>F84-D84</f>
        <v>-1518.7900000000004</v>
      </c>
      <c r="F84" s="87">
        <f>2831.77</f>
        <v>2831.77</v>
      </c>
      <c r="G84" s="89"/>
    </row>
    <row r="85" spans="1:7" s="84" customFormat="1" ht="42.75" customHeight="1" x14ac:dyDescent="0.2">
      <c r="A85" s="36" t="s">
        <v>2</v>
      </c>
      <c r="B85" s="27" t="s">
        <v>88</v>
      </c>
      <c r="C85" s="25">
        <v>600</v>
      </c>
      <c r="D85" s="23">
        <f>D86</f>
        <v>0</v>
      </c>
      <c r="E85" s="8">
        <f t="shared" si="13"/>
        <v>4066.32</v>
      </c>
      <c r="F85" s="23">
        <f>F86</f>
        <v>4066.32</v>
      </c>
      <c r="G85" s="83"/>
    </row>
    <row r="86" spans="1:7" s="84" customFormat="1" ht="42.75" customHeight="1" x14ac:dyDescent="0.2">
      <c r="A86" s="36" t="s">
        <v>110</v>
      </c>
      <c r="B86" s="27" t="s">
        <v>88</v>
      </c>
      <c r="C86" s="25">
        <v>622</v>
      </c>
      <c r="D86" s="23">
        <v>0</v>
      </c>
      <c r="E86" s="8">
        <f t="shared" si="13"/>
        <v>4066.32</v>
      </c>
      <c r="F86" s="23">
        <f>4066.32</f>
        <v>4066.32</v>
      </c>
      <c r="G86" s="83"/>
    </row>
    <row r="87" spans="1:7" ht="41.25" customHeight="1" x14ac:dyDescent="0.2">
      <c r="A87" s="44" t="s">
        <v>102</v>
      </c>
      <c r="B87" s="26">
        <v>5270120870</v>
      </c>
      <c r="C87" s="25"/>
      <c r="D87" s="15">
        <f>D88</f>
        <v>189.5</v>
      </c>
      <c r="E87" s="15">
        <f t="shared" si="13"/>
        <v>0</v>
      </c>
      <c r="F87" s="15">
        <f>F88</f>
        <v>189.5</v>
      </c>
      <c r="G87" s="74"/>
    </row>
    <row r="88" spans="1:7" ht="40.5" customHeight="1" x14ac:dyDescent="0.2">
      <c r="A88" s="36" t="s">
        <v>2</v>
      </c>
      <c r="B88" s="27">
        <v>5270120870</v>
      </c>
      <c r="C88" s="25" t="s">
        <v>46</v>
      </c>
      <c r="D88" s="8">
        <f>D89</f>
        <v>189.5</v>
      </c>
      <c r="E88" s="8">
        <f t="shared" si="13"/>
        <v>0</v>
      </c>
      <c r="F88" s="8">
        <f>F89</f>
        <v>189.5</v>
      </c>
      <c r="G88" s="94"/>
    </row>
    <row r="89" spans="1:7" ht="37.5" customHeight="1" x14ac:dyDescent="0.2">
      <c r="A89" s="36" t="s">
        <v>1</v>
      </c>
      <c r="B89" s="27">
        <v>5270120870</v>
      </c>
      <c r="C89" s="25" t="s">
        <v>47</v>
      </c>
      <c r="D89" s="23">
        <v>189.5</v>
      </c>
      <c r="E89" s="8">
        <f t="shared" si="13"/>
        <v>0</v>
      </c>
      <c r="F89" s="23">
        <v>189.5</v>
      </c>
      <c r="G89" s="95"/>
    </row>
    <row r="90" spans="1:7" ht="58.5" customHeight="1" x14ac:dyDescent="0.2">
      <c r="A90" s="22" t="s">
        <v>19</v>
      </c>
      <c r="B90" s="5">
        <v>7500000000</v>
      </c>
      <c r="C90" s="5"/>
      <c r="D90" s="6">
        <f>D91+D96+D101</f>
        <v>31266.06</v>
      </c>
      <c r="E90" s="6">
        <f t="shared" si="13"/>
        <v>0</v>
      </c>
      <c r="F90" s="6">
        <f>F91+F96+F101</f>
        <v>31266.06</v>
      </c>
      <c r="G90" s="70"/>
    </row>
    <row r="91" spans="1:7" ht="42.75" customHeight="1" x14ac:dyDescent="0.2">
      <c r="A91" s="22" t="s">
        <v>20</v>
      </c>
      <c r="B91" s="21" t="s">
        <v>21</v>
      </c>
      <c r="C91" s="5"/>
      <c r="D91" s="6">
        <f t="shared" ref="D91:F91" si="14">D92</f>
        <v>522.91</v>
      </c>
      <c r="E91" s="6">
        <f t="shared" si="13"/>
        <v>0</v>
      </c>
      <c r="F91" s="6">
        <f t="shared" si="14"/>
        <v>522.91</v>
      </c>
      <c r="G91" s="68"/>
    </row>
    <row r="92" spans="1:7" ht="40.5" customHeight="1" x14ac:dyDescent="0.2">
      <c r="A92" s="22" t="s">
        <v>22</v>
      </c>
      <c r="B92" s="21" t="s">
        <v>23</v>
      </c>
      <c r="C92" s="5"/>
      <c r="D92" s="6">
        <f>D93</f>
        <v>522.91</v>
      </c>
      <c r="E92" s="6">
        <f t="shared" si="13"/>
        <v>0</v>
      </c>
      <c r="F92" s="6">
        <f>F93</f>
        <v>522.91</v>
      </c>
      <c r="G92" s="68"/>
    </row>
    <row r="93" spans="1:7" ht="26.45" customHeight="1" x14ac:dyDescent="0.2">
      <c r="A93" s="44" t="s">
        <v>24</v>
      </c>
      <c r="B93" s="14">
        <v>7510199990</v>
      </c>
      <c r="C93" s="14"/>
      <c r="D93" s="15">
        <f>D94</f>
        <v>522.91</v>
      </c>
      <c r="E93" s="15">
        <f>E94</f>
        <v>0</v>
      </c>
      <c r="F93" s="15">
        <f>F94</f>
        <v>522.91</v>
      </c>
      <c r="G93" s="75"/>
    </row>
    <row r="94" spans="1:7" ht="45" customHeight="1" x14ac:dyDescent="0.2">
      <c r="A94" s="36" t="s">
        <v>8</v>
      </c>
      <c r="B94" s="27" t="s">
        <v>25</v>
      </c>
      <c r="C94" s="7">
        <v>200</v>
      </c>
      <c r="D94" s="8">
        <f>D95</f>
        <v>522.91</v>
      </c>
      <c r="E94" s="8">
        <f>E95</f>
        <v>0</v>
      </c>
      <c r="F94" s="8">
        <f>F95</f>
        <v>522.91</v>
      </c>
      <c r="G94" s="80"/>
    </row>
    <row r="95" spans="1:7" ht="43.5" customHeight="1" x14ac:dyDescent="0.2">
      <c r="A95" s="36" t="s">
        <v>9</v>
      </c>
      <c r="B95" s="27" t="s">
        <v>25</v>
      </c>
      <c r="C95" s="7">
        <v>240</v>
      </c>
      <c r="D95" s="8">
        <v>522.91</v>
      </c>
      <c r="E95" s="8">
        <f t="shared" ref="E95:E106" si="15">F95-D95</f>
        <v>0</v>
      </c>
      <c r="F95" s="8">
        <v>522.91</v>
      </c>
      <c r="G95" s="80"/>
    </row>
    <row r="96" spans="1:7" ht="41.25" customHeight="1" x14ac:dyDescent="0.2">
      <c r="A96" s="22" t="s">
        <v>26</v>
      </c>
      <c r="B96" s="21" t="s">
        <v>27</v>
      </c>
      <c r="C96" s="37"/>
      <c r="D96" s="6">
        <f t="shared" ref="D96:F96" si="16">D97</f>
        <v>5305.41</v>
      </c>
      <c r="E96" s="6">
        <f t="shared" si="15"/>
        <v>0</v>
      </c>
      <c r="F96" s="6">
        <f t="shared" si="16"/>
        <v>5305.41</v>
      </c>
      <c r="G96" s="71"/>
    </row>
    <row r="97" spans="1:8" ht="33.75" customHeight="1" x14ac:dyDescent="0.2">
      <c r="A97" s="22" t="s">
        <v>28</v>
      </c>
      <c r="B97" s="21" t="s">
        <v>29</v>
      </c>
      <c r="C97" s="7"/>
      <c r="D97" s="6">
        <f>D98</f>
        <v>5305.41</v>
      </c>
      <c r="E97" s="6">
        <f t="shared" si="15"/>
        <v>0</v>
      </c>
      <c r="F97" s="6">
        <f>F98</f>
        <v>5305.41</v>
      </c>
      <c r="G97" s="75"/>
    </row>
    <row r="98" spans="1:8" ht="37.5" customHeight="1" x14ac:dyDescent="0.2">
      <c r="A98" s="44" t="s">
        <v>24</v>
      </c>
      <c r="B98" s="14" t="s">
        <v>30</v>
      </c>
      <c r="C98" s="7"/>
      <c r="D98" s="15">
        <f>D99</f>
        <v>5305.41</v>
      </c>
      <c r="E98" s="15">
        <f t="shared" si="15"/>
        <v>0</v>
      </c>
      <c r="F98" s="15">
        <f>F99</f>
        <v>5305.41</v>
      </c>
      <c r="G98" s="75"/>
    </row>
    <row r="99" spans="1:8" ht="30" x14ac:dyDescent="0.2">
      <c r="A99" s="36" t="s">
        <v>8</v>
      </c>
      <c r="B99" s="27" t="s">
        <v>30</v>
      </c>
      <c r="C99" s="7">
        <v>200</v>
      </c>
      <c r="D99" s="8">
        <f>D100</f>
        <v>5305.41</v>
      </c>
      <c r="E99" s="8">
        <f t="shared" si="15"/>
        <v>0</v>
      </c>
      <c r="F99" s="8">
        <f>F100</f>
        <v>5305.41</v>
      </c>
      <c r="G99" s="97"/>
    </row>
    <row r="100" spans="1:8" ht="30" x14ac:dyDescent="0.2">
      <c r="A100" s="36" t="s">
        <v>9</v>
      </c>
      <c r="B100" s="27" t="s">
        <v>30</v>
      </c>
      <c r="C100" s="7">
        <v>240</v>
      </c>
      <c r="D100" s="8">
        <v>5305.41</v>
      </c>
      <c r="E100" s="64">
        <f t="shared" si="15"/>
        <v>0</v>
      </c>
      <c r="F100" s="8">
        <v>5305.41</v>
      </c>
      <c r="G100" s="97"/>
    </row>
    <row r="101" spans="1:8" ht="50.25" customHeight="1" x14ac:dyDescent="0.2">
      <c r="A101" s="22" t="s">
        <v>89</v>
      </c>
      <c r="B101" s="21" t="s">
        <v>90</v>
      </c>
      <c r="C101" s="37"/>
      <c r="D101" s="6">
        <f>D102</f>
        <v>25437.74</v>
      </c>
      <c r="E101" s="6">
        <f t="shared" si="15"/>
        <v>0</v>
      </c>
      <c r="F101" s="6">
        <f>F102</f>
        <v>25437.74</v>
      </c>
      <c r="G101" s="75"/>
    </row>
    <row r="102" spans="1:8" ht="42" customHeight="1" x14ac:dyDescent="0.2">
      <c r="A102" s="22" t="s">
        <v>91</v>
      </c>
      <c r="B102" s="21" t="s">
        <v>92</v>
      </c>
      <c r="C102" s="7"/>
      <c r="D102" s="6">
        <f>D103</f>
        <v>25437.74</v>
      </c>
      <c r="E102" s="6">
        <f t="shared" si="15"/>
        <v>0</v>
      </c>
      <c r="F102" s="6">
        <f>F103</f>
        <v>25437.74</v>
      </c>
      <c r="G102" s="75"/>
    </row>
    <row r="103" spans="1:8" ht="43.5" customHeight="1" x14ac:dyDescent="0.2">
      <c r="A103" s="44" t="s">
        <v>24</v>
      </c>
      <c r="B103" s="14" t="s">
        <v>93</v>
      </c>
      <c r="C103" s="7"/>
      <c r="D103" s="15">
        <f>D104</f>
        <v>25437.74</v>
      </c>
      <c r="E103" s="15">
        <f t="shared" si="15"/>
        <v>0</v>
      </c>
      <c r="F103" s="15">
        <f>F104</f>
        <v>25437.74</v>
      </c>
      <c r="G103" s="75"/>
    </row>
    <row r="104" spans="1:8" ht="30" x14ac:dyDescent="0.2">
      <c r="A104" s="36" t="s">
        <v>8</v>
      </c>
      <c r="B104" s="27" t="s">
        <v>93</v>
      </c>
      <c r="C104" s="7" t="s">
        <v>61</v>
      </c>
      <c r="D104" s="8">
        <f>D105</f>
        <v>25437.74</v>
      </c>
      <c r="E104" s="8">
        <f t="shared" si="15"/>
        <v>0</v>
      </c>
      <c r="F104" s="8">
        <f>F105</f>
        <v>25437.74</v>
      </c>
      <c r="G104" s="94"/>
    </row>
    <row r="105" spans="1:8" ht="30" x14ac:dyDescent="0.2">
      <c r="A105" s="36" t="s">
        <v>9</v>
      </c>
      <c r="B105" s="27" t="s">
        <v>93</v>
      </c>
      <c r="C105" s="7" t="s">
        <v>62</v>
      </c>
      <c r="D105" s="64">
        <f>25437.74</f>
        <v>25437.74</v>
      </c>
      <c r="E105" s="23">
        <f t="shared" si="15"/>
        <v>0</v>
      </c>
      <c r="F105" s="64">
        <f>25437.74</f>
        <v>25437.74</v>
      </c>
      <c r="G105" s="95"/>
      <c r="H105" s="50"/>
    </row>
    <row r="106" spans="1:8" ht="43.5" customHeight="1" x14ac:dyDescent="0.2">
      <c r="A106" s="40" t="s">
        <v>0</v>
      </c>
      <c r="B106" s="45"/>
      <c r="C106" s="45"/>
      <c r="D106" s="46">
        <f>D8+D46+D90</f>
        <v>83335.75</v>
      </c>
      <c r="E106" s="46">
        <f t="shared" si="15"/>
        <v>-1781.1499999999942</v>
      </c>
      <c r="F106" s="46">
        <f>F8+F46+F90</f>
        <v>81554.600000000006</v>
      </c>
      <c r="G106" s="47"/>
    </row>
    <row r="107" spans="1:8" ht="19.5" customHeight="1" x14ac:dyDescent="0.2">
      <c r="A107" s="28" t="s">
        <v>12</v>
      </c>
      <c r="B107" s="28"/>
      <c r="C107" s="28"/>
      <c r="D107" s="28"/>
      <c r="E107" s="28"/>
      <c r="F107" s="28"/>
      <c r="G107" s="17"/>
    </row>
    <row r="108" spans="1:8" ht="20.25" customHeight="1" x14ac:dyDescent="0.2">
      <c r="A108" s="28" t="s">
        <v>36</v>
      </c>
      <c r="B108" s="28"/>
      <c r="C108" s="28"/>
      <c r="D108" s="29">
        <f>SUM(D109:D116)</f>
        <v>81635.75</v>
      </c>
      <c r="E108" s="29">
        <f>SUM(E109:E117)</f>
        <v>-1781.1499999999996</v>
      </c>
      <c r="F108" s="29">
        <f>SUM(F109:F117)</f>
        <v>81554.600000000006</v>
      </c>
      <c r="G108" s="17"/>
    </row>
    <row r="109" spans="1:8" ht="20.25" customHeight="1" x14ac:dyDescent="0.25">
      <c r="A109" s="30" t="s">
        <v>32</v>
      </c>
      <c r="B109" s="28"/>
      <c r="C109" s="28"/>
      <c r="D109" s="38">
        <f>145.69+2548.57-1090.64+1090.64</f>
        <v>2694.26</v>
      </c>
      <c r="E109" s="33">
        <f t="shared" ref="E109:E115" si="17">F109-D109</f>
        <v>0</v>
      </c>
      <c r="F109" s="38">
        <f>145.69+2548.57-1090.64+1090.64</f>
        <v>2694.26</v>
      </c>
      <c r="G109" s="17"/>
    </row>
    <row r="110" spans="1:8" ht="35.450000000000003" customHeight="1" x14ac:dyDescent="0.25">
      <c r="A110" s="30" t="s">
        <v>33</v>
      </c>
      <c r="B110" s="28"/>
      <c r="C110" s="28"/>
      <c r="D110" s="38">
        <f>530.87+805.32+256.45+817.97+525+295.92+522+50.68+564.83+174.85-7.96-805.32+896.18+850.93+48.54-48.54-295.92-522+817.92-0.01</f>
        <v>5477.71</v>
      </c>
      <c r="E110" s="33">
        <f t="shared" si="17"/>
        <v>-400.44999999999982</v>
      </c>
      <c r="F110" s="38">
        <f>530.87+805.32+256.45+817.97+525+295.92+522+50.68+564.83+174.85-7.96-805.32+896.18+850.93+48.54-48.54-295.92-522+817.92-400.45-0.01</f>
        <v>5077.26</v>
      </c>
      <c r="G110" s="17"/>
    </row>
    <row r="111" spans="1:8" ht="30.6" customHeight="1" x14ac:dyDescent="0.25">
      <c r="A111" s="30" t="s">
        <v>31</v>
      </c>
      <c r="B111" s="31"/>
      <c r="C111" s="31"/>
      <c r="D111" s="38">
        <f>433.25+294.33+557.42+1.79-294.33+8303.88+174.86-557.42+250-8303.88+3822.75+130.57+4350.56</f>
        <v>9163.7800000000025</v>
      </c>
      <c r="E111" s="33">
        <f>F111-D111</f>
        <v>-1380.6999999999998</v>
      </c>
      <c r="F111" s="38">
        <f>433.25+294.33+557.42+1.79-294.33+8303.88+174.86-557.42+250-8303.88+3822.75+130.57+4350.56-1518.8+138.1</f>
        <v>7783.0800000000027</v>
      </c>
      <c r="G111" s="18"/>
    </row>
    <row r="112" spans="1:8" ht="30.75" customHeight="1" x14ac:dyDescent="0.25">
      <c r="A112" s="30" t="s">
        <v>34</v>
      </c>
      <c r="B112" s="31"/>
      <c r="C112" s="31"/>
      <c r="D112" s="38">
        <v>1700</v>
      </c>
      <c r="E112" s="33">
        <f t="shared" si="17"/>
        <v>0</v>
      </c>
      <c r="F112" s="38">
        <v>1700</v>
      </c>
      <c r="G112" s="18"/>
    </row>
    <row r="113" spans="1:7" ht="20.25" customHeight="1" x14ac:dyDescent="0.25">
      <c r="A113" s="30" t="s">
        <v>35</v>
      </c>
      <c r="B113" s="31"/>
      <c r="C113" s="31"/>
      <c r="D113" s="38">
        <v>2000</v>
      </c>
      <c r="E113" s="33">
        <f t="shared" si="17"/>
        <v>0</v>
      </c>
      <c r="F113" s="38">
        <v>2000</v>
      </c>
      <c r="G113" s="18"/>
    </row>
    <row r="114" spans="1:7" ht="36.75" customHeight="1" x14ac:dyDescent="0.25">
      <c r="A114" s="30" t="s">
        <v>105</v>
      </c>
      <c r="B114" s="31"/>
      <c r="C114" s="31"/>
      <c r="D114" s="38">
        <v>2600</v>
      </c>
      <c r="E114" s="33">
        <f t="shared" si="17"/>
        <v>0</v>
      </c>
      <c r="F114" s="38">
        <v>2600</v>
      </c>
      <c r="G114" s="18"/>
    </row>
    <row r="115" spans="1:7" ht="28.5" customHeight="1" x14ac:dyDescent="0.25">
      <c r="A115" s="30" t="s">
        <v>94</v>
      </c>
      <c r="B115" s="31"/>
      <c r="C115" s="31"/>
      <c r="D115" s="38">
        <f>525+304.79+4260+11780.21+3200-1158.36-279.03+63.6+33.32+25.02+68.36+696+770+800+995+247.91-979.69+300+200+590-800-800-800-800+765.21+62.66</f>
        <v>20070</v>
      </c>
      <c r="E115" s="33">
        <f t="shared" si="17"/>
        <v>0</v>
      </c>
      <c r="F115" s="38">
        <f>525+304.79+4260+11780.21+3200-1158.36-279.03+63.6+33.32+25.02+68.36+696+770+800+995+247.91-979.69+300+200+590-800-800-800-800+765.21+62.66</f>
        <v>20070</v>
      </c>
      <c r="G115" s="18"/>
    </row>
    <row r="116" spans="1:7" ht="20.25" customHeight="1" x14ac:dyDescent="0.25">
      <c r="A116" s="30" t="s">
        <v>96</v>
      </c>
      <c r="B116" s="31"/>
      <c r="C116" s="31"/>
      <c r="D116" s="38">
        <f>5430+2200+300+10000+20000-1625.33+1625.33-3016.16+2472.75+189.5+353.91</f>
        <v>37930</v>
      </c>
      <c r="E116" s="33">
        <f>F116-D116</f>
        <v>0</v>
      </c>
      <c r="F116" s="38">
        <f>5430+2200+300+10000+20000-1625.33+1625.33-3016.16+2472.75+189.5+353.91</f>
        <v>37930</v>
      </c>
      <c r="G116" s="18"/>
    </row>
    <row r="117" spans="1:7" ht="30.75" customHeight="1" x14ac:dyDescent="0.25">
      <c r="A117" s="28" t="s">
        <v>106</v>
      </c>
      <c r="B117" s="31"/>
      <c r="C117" s="31"/>
      <c r="D117" s="38">
        <v>1700</v>
      </c>
      <c r="E117" s="33">
        <f>F117-D117</f>
        <v>0</v>
      </c>
      <c r="F117" s="38">
        <v>1700</v>
      </c>
      <c r="G117" s="18"/>
    </row>
    <row r="118" spans="1:7" ht="15" x14ac:dyDescent="0.25">
      <c r="A118" s="30"/>
      <c r="B118" s="31"/>
      <c r="C118" s="31"/>
      <c r="D118" s="32"/>
      <c r="E118" s="33"/>
      <c r="F118" s="32"/>
      <c r="G118" s="18"/>
    </row>
    <row r="119" spans="1:7" ht="33.75" customHeight="1" x14ac:dyDescent="0.2">
      <c r="A119" s="34"/>
      <c r="B119" s="34"/>
      <c r="C119" s="34"/>
      <c r="D119" s="35"/>
      <c r="E119" s="35"/>
      <c r="F119" s="35"/>
      <c r="G119" s="17"/>
    </row>
    <row r="120" spans="1:7" s="13" customFormat="1" ht="14.25" x14ac:dyDescent="0.2">
      <c r="A120" s="11"/>
      <c r="B120" s="10"/>
      <c r="C120" s="10"/>
      <c r="D120" s="12"/>
      <c r="E120" s="12"/>
      <c r="F120" s="12"/>
      <c r="G120" s="19"/>
    </row>
    <row r="121" spans="1:7" x14ac:dyDescent="0.2">
      <c r="F121" s="9"/>
    </row>
    <row r="125" spans="1:7" x14ac:dyDescent="0.2">
      <c r="F125" s="9"/>
    </row>
    <row r="127" spans="1:7" x14ac:dyDescent="0.2">
      <c r="A127" s="63" t="s">
        <v>95</v>
      </c>
    </row>
  </sheetData>
  <mergeCells count="22">
    <mergeCell ref="G99:G100"/>
    <mergeCell ref="G104:G105"/>
    <mergeCell ref="G83:G84"/>
    <mergeCell ref="G88:G89"/>
    <mergeCell ref="G73:G74"/>
    <mergeCell ref="H38:H39"/>
    <mergeCell ref="G30:G31"/>
    <mergeCell ref="G32:G36"/>
    <mergeCell ref="G55:G56"/>
    <mergeCell ref="G50:G51"/>
    <mergeCell ref="G38:G39"/>
    <mergeCell ref="G42:G43"/>
    <mergeCell ref="G44:G45"/>
    <mergeCell ref="G60:G61"/>
    <mergeCell ref="G17:G18"/>
    <mergeCell ref="B1:F1"/>
    <mergeCell ref="B2:F2"/>
    <mergeCell ref="C3:G3"/>
    <mergeCell ref="A4:G4"/>
    <mergeCell ref="G12:G13"/>
    <mergeCell ref="G22:G23"/>
    <mergeCell ref="G25:G26"/>
  </mergeCells>
  <pageMargins left="0.78740157480314965" right="0.39370078740157483" top="0.78740157480314965" bottom="0.78740157480314965" header="0.31496062992125984" footer="0.31496062992125984"/>
  <pageSetup paperSize="8" scale="80" firstPageNumber="473" fitToHeight="6" orientation="landscape" useFirstPageNumber="1" r:id="rId1"/>
  <headerFooter>
    <oddFooter>&amp;R&amp;P</oddFooter>
  </headerFooter>
  <rowBreaks count="1" manualBreakCount="1">
    <brk id="8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6 </vt:lpstr>
      <vt:lpstr>'6 '!Заголовки_для_печати</vt:lpstr>
      <vt:lpstr>'6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Браун Ю.В.</dc:creator>
  <cp:lastModifiedBy>Абдуллина С.Ч.</cp:lastModifiedBy>
  <cp:lastPrinted>2022-12-02T06:08:48Z</cp:lastPrinted>
  <dcterms:created xsi:type="dcterms:W3CDTF">2019-03-18T11:42:58Z</dcterms:created>
  <dcterms:modified xsi:type="dcterms:W3CDTF">2022-12-02T06:45:20Z</dcterms:modified>
</cp:coreProperties>
</file>