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40C5CACE-D469-467D-A244-C205EA480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З" sheetId="2" r:id="rId1"/>
  </sheets>
  <definedNames>
    <definedName name="_xlnm.Print_Titles" localSheetId="0">МЗ!$3:$5</definedName>
    <definedName name="_xlnm.Print_Area" localSheetId="0">МЗ!$A$1:$M$128</definedName>
  </definedNames>
  <calcPr calcId="191029" iterate="1"/>
</workbook>
</file>

<file path=xl/calcChain.xml><?xml version="1.0" encoding="utf-8"?>
<calcChain xmlns="http://schemas.openxmlformats.org/spreadsheetml/2006/main">
  <c r="M124" i="2" l="1"/>
  <c r="K124" i="2"/>
  <c r="I124" i="2"/>
  <c r="K107" i="2" l="1"/>
  <c r="K97" i="2"/>
  <c r="M96" i="2" l="1"/>
  <c r="M95" i="2"/>
  <c r="M94" i="2"/>
  <c r="K96" i="2"/>
  <c r="K95" i="2"/>
  <c r="K94" i="2"/>
  <c r="E8" i="2" l="1"/>
  <c r="E7" i="2" s="1"/>
  <c r="M101" i="2"/>
  <c r="K101" i="2"/>
  <c r="I101" i="2"/>
  <c r="G101" i="2"/>
  <c r="E101" i="2"/>
  <c r="E114" i="2" l="1"/>
  <c r="M125" i="2"/>
  <c r="I125" i="2"/>
  <c r="M123" i="2"/>
  <c r="L123" i="2"/>
  <c r="K123" i="2"/>
  <c r="J123" i="2"/>
  <c r="I123" i="2"/>
  <c r="H123" i="2"/>
  <c r="I127" i="2" l="1"/>
  <c r="I126" i="2" s="1"/>
  <c r="M126" i="2"/>
  <c r="K126" i="2"/>
  <c r="G126" i="2"/>
  <c r="E126" i="2"/>
  <c r="F120" i="2"/>
  <c r="G119" i="2"/>
  <c r="G114" i="2" s="1"/>
  <c r="G113" i="2" s="1"/>
  <c r="F119" i="2"/>
  <c r="I117" i="2"/>
  <c r="F117" i="2"/>
  <c r="M116" i="2"/>
  <c r="K116" i="2"/>
  <c r="I116" i="2"/>
  <c r="M115" i="2"/>
  <c r="K115" i="2"/>
  <c r="I115" i="2"/>
  <c r="I114" i="2" l="1"/>
  <c r="I113" i="2" s="1"/>
  <c r="K114" i="2"/>
  <c r="K113" i="2" s="1"/>
  <c r="M114" i="2"/>
  <c r="M113" i="2" s="1"/>
  <c r="E113" i="2"/>
  <c r="E128" i="2" s="1"/>
  <c r="K8" i="2" l="1"/>
  <c r="G8" i="2"/>
  <c r="G7" i="2" s="1"/>
  <c r="G128" i="2" l="1"/>
  <c r="K7" i="2"/>
  <c r="K128" i="2" s="1"/>
  <c r="I8" i="2"/>
  <c r="M8" i="2"/>
  <c r="M7" i="2" s="1"/>
  <c r="M128" i="2" s="1"/>
  <c r="I7" i="2" l="1"/>
  <c r="I128" i="2" s="1"/>
</calcChain>
</file>

<file path=xl/sharedStrings.xml><?xml version="1.0" encoding="utf-8"?>
<sst xmlns="http://schemas.openxmlformats.org/spreadsheetml/2006/main" count="439" uniqueCount="276">
  <si>
    <t>№ п/п</t>
  </si>
  <si>
    <t xml:space="preserve">Наименование муниципальной услуги </t>
  </si>
  <si>
    <t>Показатели объема (единицы измерения)</t>
  </si>
  <si>
    <t>1.</t>
  </si>
  <si>
    <t>Организация отдыха детей и молодежи</t>
  </si>
  <si>
    <t>Человек</t>
  </si>
  <si>
    <t>Объем субсидий муниципальным бюджетным и автономным учреждениям на финансовое обеспечение муниципальных заданий на оказание муниципальных услуг (выполнение работ)</t>
  </si>
  <si>
    <t>Муниципальные работы</t>
  </si>
  <si>
    <t>Организация и проведение официальных спортивных мероприятий</t>
  </si>
  <si>
    <t>Обеспечение участия в официальных физкультурных (физкультурно-оздоровительных) мероприятиях</t>
  </si>
  <si>
    <t>Реализация основных общеобразовательных программ дошкольного образования</t>
  </si>
  <si>
    <t>Присмотр и уход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</si>
  <si>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</si>
  <si>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</si>
  <si>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</si>
  <si>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Реализация дополнительных общеразвивающих программ </t>
  </si>
  <si>
    <t>Предоставление питания</t>
  </si>
  <si>
    <t>Психолого-медико-педагогическое обследование детей</t>
  </si>
  <si>
    <t>Количество мероприятий (ед.)</t>
  </si>
  <si>
    <t xml:space="preserve">Муниципальные услуги 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</si>
  <si>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</si>
  <si>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</si>
  <si>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</si>
  <si>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(народные инструменты)</t>
  </si>
  <si>
    <t>Реализация дополнительных предпрофессиональных программ в области искусств (хореографическое творчество)</t>
  </si>
  <si>
    <t>Объем муниципальных работ (услуг) в натуральном выражении</t>
  </si>
  <si>
    <t>Объем бюджетных ассигнований на оказание муниципальной услуги (выполнение работы), тыс.руб.</t>
  </si>
  <si>
    <t>Организация и проведение мероприятий</t>
  </si>
  <si>
    <t>х</t>
  </si>
  <si>
    <t>Организация и проведение спортивно-оздоровительных работ по развитию физической культуры и спорта среди различных групп населения</t>
  </si>
  <si>
    <t>Количество человек (чел.)</t>
  </si>
  <si>
    <t>Реализация адаптированных основных общеобразовательных программ начального общего образования</t>
  </si>
  <si>
    <t>Управление образования администрации города Радужный</t>
  </si>
  <si>
    <t>Число обучающихся (чел.)</t>
  </si>
  <si>
    <t>Муниципальные услуги, в т.ч.:</t>
  </si>
  <si>
    <t>ВСЕГО</t>
  </si>
  <si>
    <t>Фактическое исполнение</t>
  </si>
  <si>
    <t>Отчетный год</t>
  </si>
  <si>
    <t>Текущий год</t>
  </si>
  <si>
    <t>человек</t>
  </si>
  <si>
    <t>Количество посещений (человек)</t>
  </si>
  <si>
    <t>штука</t>
  </si>
  <si>
    <t>Организация досуга детей, подростков и молодежи (Общественные объединения)</t>
  </si>
  <si>
    <t>Организация досуга детей, подростков и молодежи (Культурно-досуговое, спортивно-массовые мероприятия)</t>
  </si>
  <si>
    <t>Организация проведения общественно-значимых мероприятий в сфере образования, науки и молодежной политики</t>
  </si>
  <si>
    <t>2025 год</t>
  </si>
  <si>
    <t>Организация деятельности клубных формирований и формирований самодеятельного народного творчества</t>
  </si>
  <si>
    <t>Библиотечное, библиографическое и  информационное обслуживание пользователей библиотеки (в стационарных условиях)</t>
  </si>
  <si>
    <t>Библиотечное, библиографическое и  информационное обслуживание пользователей библиотеки (вне стационара)</t>
  </si>
  <si>
    <t>Библиотечное, библиографическое и  информационное обслуживание пользователей библиотеки (удаленно через сеть интернет)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</si>
  <si>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</si>
  <si>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</si>
  <si>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Управление культуры, спорта и молодежной политики администрации города Радужный</t>
  </si>
  <si>
    <t>Реализация дополнительных предпрофессиональных программ в области искусств (духовые и ударные инструменты)</t>
  </si>
  <si>
    <t>2026 год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</si>
  <si>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</si>
  <si>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Число промежуточных итоговых аттестаций (единица)</t>
  </si>
  <si>
    <t>Человеко-часов (чел.ч.)</t>
  </si>
  <si>
    <t>Количество общественных объединений (ед.)</t>
  </si>
  <si>
    <t>Количество человеко-часов                                     (Человеко-час)</t>
  </si>
  <si>
    <t>Количество человеко-часов                   (Человеко-час)</t>
  </si>
  <si>
    <t>Количество человеко-часов                    (Человеко-час)</t>
  </si>
  <si>
    <t>Количество человеко-часов                            (Человеко-час)</t>
  </si>
  <si>
    <t>Количество человеко-часов                  (Человеко-час)</t>
  </si>
  <si>
    <t>Количество человеко-часов                        (Человеко-час)</t>
  </si>
  <si>
    <t>Реализация дополнительных предпрофессиональных программ в области искусств (музыкальный фольклор)</t>
  </si>
  <si>
    <t>Количество посещений (ед.)</t>
  </si>
  <si>
    <t>Организация и проведение физической реабилитации для инвалидов (ребенка-инвалида), людей с ОВЗ, в том числе с участием членов их семей и /или соровождающих</t>
  </si>
  <si>
    <t>Спортивная подготовка по спорту лиц с поражением ОДА легкая атлетика Тренировочный этап (этап спортивной специализации)</t>
  </si>
  <si>
    <t>Спортивная подготовка по спорту лиц с поражением ОДА настольный теннис Этап начальной подготовки</t>
  </si>
  <si>
    <t>Спортивная подготовка по олимпийским видам спорта. Волейбол. Этап начальной подготовки</t>
  </si>
  <si>
    <t>Спортивная подготовка по олимпийским видам спорта. Волейбол. Тренировочный этап (этап спортивной специализации)</t>
  </si>
  <si>
    <t>Спортивная подготовка по олимпийским видам спорта. Лыжные гонки. Этап начальной подготовки</t>
  </si>
  <si>
    <t>Спортивная подготовка по олимпийским видам спорта. Лыжные гонки. Тренировочный этап (этап спортивной специализации)</t>
  </si>
  <si>
    <t>Спортивная подготовка по олимпийским видам спорта. Настольный теннис. Этап начальной подготовки</t>
  </si>
  <si>
    <t>Спортивная подготовка по олимпийским видам спорта. Художественная гимнастика. Этап начальной подготовки</t>
  </si>
  <si>
    <t>Спортивная подготовка по олимпийским видам спорта. Художественная гимнастика. Тренировочный этап (этап спортивной специализации)</t>
  </si>
  <si>
    <t>Спортивная подготовка по неолимпийским видам спорта. Шахматы. Этап начальной подготовки</t>
  </si>
  <si>
    <t>Спортивная подготовка по неолимпийским видам спорта. Шахматы. Тренировочный этап (этап спортивной специализации)</t>
  </si>
  <si>
    <t>Спортивная подготовка по неолимпийским видам спорта. Кикбоксинг. Этап начальной подготовки</t>
  </si>
  <si>
    <t>Спортивная подготовка по неолимпийским видам спорта. Кикбоксинг. Тренировочный этап (этап спортивной специализации)</t>
  </si>
  <si>
    <t xml:space="preserve">Спортивная подготовка по олимпийским видам спорта. Бокс. Этап совершенствования спортивного мастерства    </t>
  </si>
  <si>
    <t xml:space="preserve">Спортивная подготовка по олимпийским видам спорта. Бокс. Тренировочный этап (этап спортивной специализации)                                                              </t>
  </si>
  <si>
    <t xml:space="preserve">Спортивная подготовка по олимпийским видам спорта. Бокс.  Этап начальной подготовки                               </t>
  </si>
  <si>
    <t xml:space="preserve">Спортивная подготовка по неолимпийским видам спорта. Самбо.Этап совершенствования спортивного мастерства                                                                </t>
  </si>
  <si>
    <t xml:space="preserve">Спортивная подготовка по неолимпийским видам спорта. Самбо. Тренировочный этап (этап спортивной специализации)                                                          </t>
  </si>
  <si>
    <t xml:space="preserve">Спортивная подготовка по неолимпийским видам спорта. Самбо.  Этап начальной подготовки               </t>
  </si>
  <si>
    <t xml:space="preserve">Спортивная подготовка по неолимпийским видам спорта. Пауэрлифтинг. Тренировочный этап (этап спортивной специализации)                                                </t>
  </si>
  <si>
    <t xml:space="preserve">Спортивная подготовка по неолимпийским видам спорта. Пауэрлифтинг. Этап совершенствования спортивного мастерства                                                    </t>
  </si>
  <si>
    <t xml:space="preserve">Спортивная подготовка по олимпийским видам спорта. Дзюдо. Тренировочный этап (этап спортивной специализации)                                                            </t>
  </si>
  <si>
    <t>Спортивная подготовка по неолимпийским видам спорта. Киокусинкай. Тренировочный этап (этап спортивной специализации)</t>
  </si>
  <si>
    <t>Реализация дополнительных образовательных программ спортивной подготовки по адаптивным видам спорта. Спор лиц с поражением ОДА.  Этап начальной подготовки</t>
  </si>
  <si>
    <t>Реализация дополнительных образовательных программ спортивной подготовки по олимпийским видам спорта. Волейбол. Этап начальной подготовки</t>
  </si>
  <si>
    <t>Реализация дополнительных образовательных программ спортивной подготовки по олимпийским видам спорта. Волейбол. Учебно-тренировочный этап (этап спортивной специализации).</t>
  </si>
  <si>
    <t>Реализация дополнительных образовательных программ спортивной подготовки по олимпийским видам спорта. Лыжные гонки. Этап начальной подготовки</t>
  </si>
  <si>
    <t>чел/часы</t>
  </si>
  <si>
    <t>Реализация дополнительных образовательных программ спортивной подготовки по неолимпийским видам спорта. Кикбоксинг. Этап начальной подготовки</t>
  </si>
  <si>
    <t xml:space="preserve">Реализация дополнительных образовательных программ спортивной подготовки по неолимпийским видам спорта. Кикбоксинг.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</si>
  <si>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олимпийским видам спорта. Бокс.Этап высшего спортивного мастерства</t>
  </si>
  <si>
    <t>Реализация дополнительных образовательных программ спортивной подготовки по олимпийским видам спорта. Бокс.Этап совершенствования спортивного мастерства</t>
  </si>
  <si>
    <t>Реализация дополнительных образовательных программ спортивной подготовки по олимпийским видам спорта.  Бокс.  Этап начальной подготовки</t>
  </si>
  <si>
    <t xml:space="preserve">Реализация дополнительных образовательных программ спортивной подготовки по неолимпийским видам спорта.  Самбо.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</si>
  <si>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неолимпийским видам спорта. Самбо.  Этап начальной подготовки</t>
  </si>
  <si>
    <t>Реализация дополнительных образовательных программ спортивной подготовки по неолимпийским видам спорта.  Пауэрлифтинг.  Этап начальной подготовки</t>
  </si>
  <si>
    <t xml:space="preserve">Реализация дополнительных образовательных программ спортивной подготовки по неолимпийским видам спорта.  Пауэрлифтинг.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</si>
  <si>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неолимпийским видам спорта.  Пауэрлифтинг. Этап совершенствования спортивного мастерства</t>
  </si>
  <si>
    <t>Реализация дополнительных образовательных программ спортивной подготовки по олимпийским видам спорта. Дзюдо.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</si>
  <si>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спорта. Дзюдо.  Этап начальной подготовки</t>
  </si>
  <si>
    <t xml:space="preserve">Реализация дополнительных образовательных программ спортивной подготовки по неолимпийским видам спорта. Киокусинкай.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</si>
  <si>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неолимпийским видам спорта.  Рукопашный бой. Этап начальной подготовки</t>
  </si>
  <si>
    <t>Реализация дополнительных образовательных программ спортивной подготовки по неолимпийским видам спорта.  Спортивная акробатика. Этап начальной подготовки</t>
  </si>
  <si>
    <t>Спортивная подготовка по олимпийским видам спорта. Хоккей. Этап начальной подготовки</t>
  </si>
  <si>
    <t>Спортивная подготовка по олимпийским видам спорта. Хоккей. Тренировочный этап (этап спортивной специализации)</t>
  </si>
  <si>
    <t xml:space="preserve">Реализация дополнительных образовательных программ спортивной подготовки по олимпийским видам спорта. Хоккей.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</si>
  <si>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олимпийским видам спорта. Хоккей.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</si>
  <si>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спорта. Фигурное катание на коньках. Учебно-тренировочный этап (этап спортивной специализации) </t>
  </si>
  <si>
    <t>Реализация дополнительных общеразвивающих программ</t>
  </si>
  <si>
    <t>Спортивная подготовка по олимпийским видам спорта. Футбол. Тренировочный этап (этап спортивной специализации)</t>
  </si>
  <si>
    <t>Спортивная подготовка по олимпийским видам спорта. Футбол. Этап начальной подготовки</t>
  </si>
  <si>
    <t>Спортивная подготовка по неолимпийским видам спорта. Полиатлон. Этап начальной подготовки</t>
  </si>
  <si>
    <t>Спортивная подготовка по неолимпийским видам спорта. Полиатлон. Этап совершенствования спортивного мастерства</t>
  </si>
  <si>
    <t xml:space="preserve">Реализация дополнительных образовательных программ спортивной подготовки по олимпийским видам спорта.  Футбол.Учебно-тренировочный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</si>
  <si>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олимпийским видам спорта.. Футбол. Этап начальной подготовки</t>
  </si>
  <si>
    <t xml:space="preserve">Реализация дополнительных образовательных программ спортивной подготовки по не олимпийским видам спорта.  Полиатлон.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</si>
  <si>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не олимпийским видам спорта.  Полиатлон.Этап начальной подготовки</t>
  </si>
  <si>
    <t>Спортивная подготовка по олимпийским видам спорта. Плавание. Тренировочный этап (этап спортивной специализации)</t>
  </si>
  <si>
    <t>Спортивная подготовка по олимпийским видам спорта. Плавание. Этап начальной подготовки</t>
  </si>
  <si>
    <t>Реализация дополнительных образовательных программ спортивной подготовки по олимпийским видам спорта. .Плавание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</si>
  <si>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спорта. Лыжные гонки.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</si>
  <si>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олимпийским видам спорта. Настольный теннис. Этап начальной подготовки</t>
  </si>
  <si>
    <t>Реализация дополнительных образовательных программ спортивной подготовки по олимпийским видам спорта. Художественная гимнастика.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</si>
  <si>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спорта. Художественная гимнастика.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</si>
  <si>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неолимпийским видам спорта. Шахматы. Этап начальной подготовки</t>
  </si>
  <si>
    <t xml:space="preserve">Реализация дополнительных образовательных программ спортивной подготовки по неолимпийским видам спорта. Шахматы.         Учебно-тренировочный этап (этап спортивной специализации) </t>
  </si>
  <si>
    <t>Реализация дополнительных образовательных программ спортивной подготовки по олимпийским видам спорта. Баскетбол.  Этап начальной подготовки</t>
  </si>
  <si>
    <t>Реализация дополнительных образовательных программ спортивной подготовки по олимпийским видам спорта. Баскетбол.  Учебно-тренировочный этап (этап спортивной специализации)</t>
  </si>
  <si>
    <t>Уточненный план, на 01.10.2024 года</t>
  </si>
  <si>
    <t>2027 год</t>
  </si>
  <si>
    <t>64896</t>
  </si>
  <si>
    <t>32240</t>
  </si>
  <si>
    <t>21138</t>
  </si>
  <si>
    <t>21528</t>
  </si>
  <si>
    <t>9568</t>
  </si>
  <si>
    <t>41418</t>
  </si>
  <si>
    <t>4</t>
  </si>
  <si>
    <t>Реализация дополнительных образовательных программ спортивной подготовки по адаптивным видам спорта. Спор лиц с интелектуальными нарушениями (этап начальной подготовки)</t>
  </si>
  <si>
    <t>Реализация дополнительных образовательных программ спортивной подготовки по олимпийским видам спорта. Настольный теннис.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</si>
  <si>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спорта.  Бокс. Учебно-тренировочный этап (этап спортивной специализации).</t>
  </si>
  <si>
    <t>Реализация дополнительных образовательных программ спортивной подготовки по неолимпийским видам спорта.  Киокушин. Этап начальной подготовки</t>
  </si>
  <si>
    <t>Спортивная подготовка по олимпийским видам спорта. Фигурное катание. Этап начальной подготовки</t>
  </si>
  <si>
    <t>Спортивная подготовка по олимпийским видам спорта. Фигурное катание. 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</si>
  <si>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спорта. Фигурное катание на коньках. Этап начальной подготовки</t>
  </si>
  <si>
    <t>Реализация дополнительных образовательных программ спортивной подготовки по олимпийским видам спорта.  Плавание.Учебно -тренировочный этап (этап спортивной специализации)</t>
  </si>
  <si>
    <t xml:space="preserve">Реализация дополнительных общеразвивающих программ.    
</t>
  </si>
  <si>
    <t>Организация и обеспечение подготовки спортивного резерва</t>
  </si>
  <si>
    <t>Формирование, учет, изучение, обеспечение физического сохранения и безопасности музейных предметов, музейных коллекций</t>
  </si>
  <si>
    <t>Создание экспозиций (выставок) музеев, организация выездных выставок (в стационарных условиях) (работа)</t>
  </si>
  <si>
    <t>Создание экспозиций (выставок) музеев, организация выездных выставок (вне стационара)  (работа)</t>
  </si>
  <si>
    <t>единица</t>
  </si>
  <si>
    <t>Сведения о выполнении муниципальными бюджетными и автономными учреждениями города Радужный муниципальных заданий на оказание муниципальных услуг (выполнение работ), а также об объёмах субсидий на финансовое обеспечение выполнения муниципальных заданий на 2025 год и на плановый период 2026 и 2027 годов</t>
  </si>
  <si>
    <t>1.1.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</si>
  <si>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</si>
  <si>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</si>
  <si>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</si>
  <si>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</si>
  <si>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</si>
  <si>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</si>
  <si>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</si>
  <si>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</si>
  <si>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</si>
  <si>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</si>
  <si>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</si>
  <si>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</si>
  <si>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</si>
  <si>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</si>
  <si>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</si>
  <si>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</si>
  <si>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</si>
  <si>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</si>
  <si>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</si>
  <si>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</si>
  <si>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</si>
  <si>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</si>
  <si>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</si>
  <si>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</si>
  <si>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</si>
  <si>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</si>
  <si>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</si>
  <si>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</si>
  <si>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</si>
  <si>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</si>
  <si>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</si>
  <si>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</si>
  <si>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</si>
  <si>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</si>
  <si>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</si>
  <si>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</si>
  <si>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</si>
  <si>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</si>
  <si>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</si>
  <si>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</si>
  <si>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</si>
  <si>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</si>
  <si>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</si>
  <si>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</si>
  <si>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</si>
  <si>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</si>
  <si>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</si>
  <si>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</si>
  <si>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</si>
  <si>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</si>
  <si>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</si>
  <si>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</si>
  <si>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</si>
  <si>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</si>
  <si>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</si>
  <si>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</si>
  <si>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</si>
  <si>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</si>
  <si>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</si>
  <si>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</si>
  <si>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</si>
  <si>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</si>
  <si>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</si>
  <si>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</si>
  <si>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</si>
  <si>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</si>
  <si>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</si>
  <si>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</si>
  <si>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</si>
  <si>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</si>
  <si>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</si>
  <si>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</si>
  <si>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1.1.73</t>
  </si>
  <si>
    <t>1.1.74</t>
  </si>
  <si>
    <t>1.1.75</t>
  </si>
  <si>
    <t>1.1.76</t>
  </si>
  <si>
    <t>1.1.77</t>
  </si>
  <si>
    <t>1.1.78</t>
  </si>
  <si>
    <t>1.1.79</t>
  </si>
  <si>
    <t>1.1.80</t>
  </si>
  <si>
    <t>1.1.81</t>
  </si>
  <si>
    <t>1.1.82</t>
  </si>
  <si>
    <t>1.1.83</t>
  </si>
  <si>
    <t>1.1.84</t>
  </si>
  <si>
    <t>1.1.85</t>
  </si>
  <si>
    <t>1.1.86</t>
  </si>
  <si>
    <t>1.1.87</t>
  </si>
  <si>
    <t>1.1.88</t>
  </si>
  <si>
    <t>1.1.89</t>
  </si>
  <si>
    <t>1.1.90</t>
  </si>
  <si>
    <t>1.1.91</t>
  </si>
  <si>
    <t>1.1.92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</si>
  <si>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</si>
  <si>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</si>
  <si>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</si>
  <si>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</si>
  <si>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</si>
  <si>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</si>
  <si>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</si>
  <si>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</si>
  <si>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</si>
  <si>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</si>
  <si>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</si>
  <si>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</si>
  <si>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</si>
  <si>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</si>
  <si>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</si>
  <si>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</si>
  <si>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</si>
  <si>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</si>
  <si>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</si>
  <si>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</si>
  <si>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</si>
  <si>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</si>
  <si>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Уточненный проект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</si>
</sst>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0" fillId="0" borderId="0" xfId="0" applyNumberFormat="1"/>
    <xf numFmtId="4" fontId="4" fillId="0" borderId="17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164" fontId="7" fillId="0" borderId="0" xfId="0" applyNumberFormat="1" applyFont="1"/>
    <xf numFmtId="0" fontId="12" fillId="0" borderId="0" xfId="0" applyFont="1"/>
    <xf numFmtId="164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wrapText="1"/>
    </xf>
    <xf numFmtId="4" fontId="5" fillId="0" borderId="17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0" borderId="17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 wrapText="1"/>
    </xf>
    <xf numFmtId="164" fontId="5" fillId="0" borderId="20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4" fontId="10" fillId="0" borderId="14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" fontId="10" fillId="0" borderId="19" xfId="0" applyNumberFormat="1" applyFont="1" applyBorder="1" applyAlignment="1">
      <alignment horizontal="center" wrapText="1"/>
    </xf>
    <xf numFmtId="4" fontId="10" fillId="0" borderId="25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4" fontId="6" fillId="0" borderId="16" xfId="0" applyNumberFormat="1" applyFont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5" fillId="0" borderId="26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7"/>
  <sheetViews>
    <sheetView tabSelected="1" view="pageBreakPreview" zoomScale="75" zoomScaleNormal="75" zoomScaleSheetLayoutView="75" workbookViewId="0">
      <selection activeCell="H3" sqref="H3:M3"/>
    </sheetView>
  </sheetViews>
  <sheetFormatPr defaultColWidth="9.140625" defaultRowHeight="15" x14ac:dyDescent="0.25"/>
  <cols>
    <col min="1" max="1" width="9.140625" style="13"/>
    <col min="2" max="2" width="62.85546875" style="13" customWidth="1"/>
    <col min="3" max="3" width="23.5703125" style="13" customWidth="1"/>
    <col min="4" max="4" width="25.85546875" style="14" customWidth="1"/>
    <col min="5" max="5" width="29.42578125" style="15" customWidth="1"/>
    <col min="6" max="6" width="29.42578125" style="14" customWidth="1"/>
    <col min="7" max="7" width="29.42578125" style="15" customWidth="1"/>
    <col min="8" max="8" width="22.42578125" style="14" customWidth="1"/>
    <col min="9" max="9" width="24" style="15" customWidth="1"/>
    <col min="10" max="10" width="21.5703125" style="14" customWidth="1"/>
    <col min="11" max="11" width="23.42578125" style="15" customWidth="1"/>
    <col min="12" max="12" width="21.5703125" style="14" customWidth="1"/>
    <col min="13" max="13" width="23.140625" style="15" customWidth="1"/>
    <col min="14" max="14" width="23.140625" customWidth="1"/>
    <col min="15" max="15" width="14.42578125" customWidth="1"/>
    <col min="16" max="16" width="12.7109375" bestFit="1" customWidth="1"/>
  </cols>
  <sheetData>
    <row r="1" spans="1:16" ht="48.75" customHeight="1" x14ac:dyDescent="0.25">
      <c r="A1" s="93" t="s">
        <v>159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7"/>
    </row>
    <row r="2" spans="1:16" ht="58.5" customHeight="1" thickBo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6" ht="21.75" customHeight="1" x14ac:dyDescent="0.25">
      <c r="A3" s="95" t="s">
        <v>0</v>
      </c>
      <c r="B3" s="98" t="s">
        <v>1</v>
      </c>
      <c r="C3" s="98" t="s">
        <v>2</v>
      </c>
      <c r="D3" s="101" t="s">
        <v>36</v>
      </c>
      <c r="E3" s="102"/>
      <c r="F3" s="101" t="s">
        <v>136</v>
      </c>
      <c r="G3" s="102"/>
      <c r="H3" s="101" t="s">
        <v>275</v>
      </c>
      <c r="I3" s="103"/>
      <c r="J3" s="103"/>
      <c r="K3" s="103"/>
      <c r="L3" s="103"/>
      <c r="M3" s="104"/>
    </row>
    <row r="4" spans="1:16" ht="18.75" x14ac:dyDescent="0.25">
      <c r="A4" s="96"/>
      <c r="B4" s="99"/>
      <c r="C4" s="99"/>
      <c r="D4" s="105" t="s">
        <v>37</v>
      </c>
      <c r="E4" s="106"/>
      <c r="F4" s="105" t="s">
        <v>38</v>
      </c>
      <c r="G4" s="106"/>
      <c r="H4" s="105" t="s">
        <v>45</v>
      </c>
      <c r="I4" s="106"/>
      <c r="J4" s="107" t="s">
        <v>54</v>
      </c>
      <c r="K4" s="105"/>
      <c r="L4" s="107" t="s">
        <v>137</v>
      </c>
      <c r="M4" s="108"/>
    </row>
    <row r="5" spans="1:16" ht="169.5" thickBot="1" x14ac:dyDescent="0.3">
      <c r="A5" s="97"/>
      <c r="B5" s="100"/>
      <c r="C5" s="100"/>
      <c r="D5" s="47" t="s">
        <v>25</v>
      </c>
      <c r="E5" s="48" t="s">
        <v>26</v>
      </c>
      <c r="F5" s="47" t="s">
        <v>25</v>
      </c>
      <c r="G5" s="48" t="s">
        <v>26</v>
      </c>
      <c r="H5" s="47" t="s">
        <v>25</v>
      </c>
      <c r="I5" s="48" t="s">
        <v>26</v>
      </c>
      <c r="J5" s="47" t="s">
        <v>25</v>
      </c>
      <c r="K5" s="48" t="s">
        <v>26</v>
      </c>
      <c r="L5" s="47" t="s">
        <v>25</v>
      </c>
      <c r="M5" s="49" t="s">
        <v>26</v>
      </c>
    </row>
    <row r="6" spans="1:16" ht="36.75" customHeight="1" x14ac:dyDescent="0.35">
      <c r="A6" s="87" t="s">
        <v>52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6" ht="63" x14ac:dyDescent="0.25">
      <c r="A7" s="16" t="s">
        <v>3</v>
      </c>
      <c r="B7" s="17" t="s">
        <v>6</v>
      </c>
      <c r="C7" s="17" t="s">
        <v>28</v>
      </c>
      <c r="D7" s="50" t="s">
        <v>28</v>
      </c>
      <c r="E7" s="18">
        <f>E8+E101</f>
        <v>508793.63</v>
      </c>
      <c r="F7" s="50" t="s">
        <v>28</v>
      </c>
      <c r="G7" s="18">
        <f>G8+G101</f>
        <v>590329.22169000003</v>
      </c>
      <c r="H7" s="50" t="s">
        <v>28</v>
      </c>
      <c r="I7" s="18">
        <f>I8+I101</f>
        <v>626595.59719999984</v>
      </c>
      <c r="J7" s="50" t="s">
        <v>28</v>
      </c>
      <c r="K7" s="18">
        <f>K8+K101</f>
        <v>595233.69940999988</v>
      </c>
      <c r="L7" s="50" t="s">
        <v>28</v>
      </c>
      <c r="M7" s="51">
        <f>M8+M101</f>
        <v>602484.0019700001</v>
      </c>
      <c r="N7" s="8"/>
    </row>
    <row r="8" spans="1:16" ht="26.25" customHeight="1" x14ac:dyDescent="0.25">
      <c r="A8" s="19" t="s">
        <v>160</v>
      </c>
      <c r="B8" s="20" t="s">
        <v>34</v>
      </c>
      <c r="C8" s="31" t="s">
        <v>28</v>
      </c>
      <c r="D8" s="21" t="s">
        <v>28</v>
      </c>
      <c r="E8" s="52">
        <f>SUM(E9:E100)</f>
        <v>442410.72000000003</v>
      </c>
      <c r="F8" s="21" t="s">
        <v>28</v>
      </c>
      <c r="G8" s="52">
        <f>SUM(G9:G100)</f>
        <v>548536.69169000001</v>
      </c>
      <c r="H8" s="21" t="s">
        <v>28</v>
      </c>
      <c r="I8" s="52">
        <f>SUM(I9:I100)</f>
        <v>581567.94159319194</v>
      </c>
      <c r="J8" s="21" t="s">
        <v>28</v>
      </c>
      <c r="K8" s="52">
        <f>SUM(K9:K100)</f>
        <v>554307.85749999993</v>
      </c>
      <c r="L8" s="21" t="s">
        <v>28</v>
      </c>
      <c r="M8" s="53">
        <f>SUM(M9:M100)</f>
        <v>560099.21766778443</v>
      </c>
      <c r="N8" s="1"/>
      <c r="O8" s="2"/>
      <c r="P8" s="2"/>
    </row>
    <row r="9" spans="1:16" s="12" customFormat="1" ht="47.25" x14ac:dyDescent="0.25">
      <c r="A9" s="83" t="s">
        <v>161</v>
      </c>
      <c r="B9" s="3" t="s">
        <v>68</v>
      </c>
      <c r="C9" s="5" t="s">
        <v>39</v>
      </c>
      <c r="D9" s="6">
        <v>5</v>
      </c>
      <c r="E9" s="4">
        <v>346.81</v>
      </c>
      <c r="F9" s="6">
        <v>0</v>
      </c>
      <c r="G9" s="4">
        <v>0</v>
      </c>
      <c r="H9" s="6">
        <v>0</v>
      </c>
      <c r="I9" s="54">
        <v>0</v>
      </c>
      <c r="J9" s="6">
        <v>0</v>
      </c>
      <c r="K9" s="54">
        <v>0</v>
      </c>
      <c r="L9" s="6">
        <v>0</v>
      </c>
      <c r="M9" s="55">
        <v>0</v>
      </c>
      <c r="N9" s="30"/>
      <c r="O9" s="28"/>
      <c r="P9" s="28"/>
    </row>
    <row r="10" spans="1:16" s="12" customFormat="1" ht="31.5" x14ac:dyDescent="0.25">
      <c r="A10" s="83" t="s">
        <v>162</v>
      </c>
      <c r="B10" s="3" t="s">
        <v>69</v>
      </c>
      <c r="C10" s="5" t="s">
        <v>39</v>
      </c>
      <c r="D10" s="6">
        <v>8</v>
      </c>
      <c r="E10" s="4">
        <v>556.80999999999995</v>
      </c>
      <c r="F10" s="6">
        <v>0</v>
      </c>
      <c r="G10" s="4">
        <v>0</v>
      </c>
      <c r="H10" s="6">
        <v>0</v>
      </c>
      <c r="I10" s="54">
        <v>0</v>
      </c>
      <c r="J10" s="6">
        <v>0</v>
      </c>
      <c r="K10" s="54">
        <v>0</v>
      </c>
      <c r="L10" s="6">
        <v>0</v>
      </c>
      <c r="M10" s="55">
        <v>0</v>
      </c>
      <c r="N10" s="30"/>
      <c r="O10" s="28"/>
      <c r="P10" s="28"/>
    </row>
    <row r="11" spans="1:16" ht="31.5" x14ac:dyDescent="0.25">
      <c r="A11" s="83" t="s">
        <v>163</v>
      </c>
      <c r="B11" s="3" t="s">
        <v>70</v>
      </c>
      <c r="C11" s="5" t="s">
        <v>39</v>
      </c>
      <c r="D11" s="6">
        <v>28</v>
      </c>
      <c r="E11" s="4">
        <v>1393.46</v>
      </c>
      <c r="F11" s="6">
        <v>0</v>
      </c>
      <c r="G11" s="4">
        <v>0</v>
      </c>
      <c r="H11" s="6">
        <v>0</v>
      </c>
      <c r="I11" s="54">
        <v>0</v>
      </c>
      <c r="J11" s="6">
        <v>0</v>
      </c>
      <c r="K11" s="54">
        <v>0</v>
      </c>
      <c r="L11" s="6">
        <v>0</v>
      </c>
      <c r="M11" s="55">
        <v>0</v>
      </c>
      <c r="N11" s="30"/>
      <c r="O11" s="2"/>
      <c r="P11" s="2"/>
    </row>
    <row r="12" spans="1:16" ht="47.25" x14ac:dyDescent="0.25">
      <c r="A12" s="83" t="s">
        <v>164</v>
      </c>
      <c r="B12" s="3" t="s">
        <v>71</v>
      </c>
      <c r="C12" s="5" t="s">
        <v>39</v>
      </c>
      <c r="D12" s="6">
        <v>26</v>
      </c>
      <c r="E12" s="4">
        <v>1827.33</v>
      </c>
      <c r="F12" s="6">
        <v>0</v>
      </c>
      <c r="G12" s="4">
        <v>0</v>
      </c>
      <c r="H12" s="6">
        <v>0</v>
      </c>
      <c r="I12" s="54">
        <v>0</v>
      </c>
      <c r="J12" s="6">
        <v>0</v>
      </c>
      <c r="K12" s="54">
        <v>0</v>
      </c>
      <c r="L12" s="6">
        <v>0</v>
      </c>
      <c r="M12" s="55">
        <v>0</v>
      </c>
      <c r="N12" s="30"/>
      <c r="O12" s="2"/>
      <c r="P12" s="2"/>
    </row>
    <row r="13" spans="1:16" ht="31.5" x14ac:dyDescent="0.25">
      <c r="A13" s="83" t="s">
        <v>165</v>
      </c>
      <c r="B13" s="3" t="s">
        <v>72</v>
      </c>
      <c r="C13" s="5" t="s">
        <v>39</v>
      </c>
      <c r="D13" s="6">
        <v>41</v>
      </c>
      <c r="E13" s="4">
        <v>2287.83</v>
      </c>
      <c r="F13" s="6">
        <v>0</v>
      </c>
      <c r="G13" s="4">
        <v>0</v>
      </c>
      <c r="H13" s="6">
        <v>0</v>
      </c>
      <c r="I13" s="54">
        <v>0</v>
      </c>
      <c r="J13" s="6">
        <v>0</v>
      </c>
      <c r="K13" s="54">
        <v>0</v>
      </c>
      <c r="L13" s="6">
        <v>0</v>
      </c>
      <c r="M13" s="55">
        <v>0</v>
      </c>
      <c r="N13" s="30"/>
      <c r="O13" s="2"/>
      <c r="P13" s="2"/>
    </row>
    <row r="14" spans="1:16" ht="47.25" x14ac:dyDescent="0.25">
      <c r="A14" s="83" t="s">
        <v>166</v>
      </c>
      <c r="B14" s="3" t="s">
        <v>73</v>
      </c>
      <c r="C14" s="5" t="s">
        <v>39</v>
      </c>
      <c r="D14" s="6">
        <v>30</v>
      </c>
      <c r="E14" s="4">
        <v>3216.56</v>
      </c>
      <c r="F14" s="6">
        <v>0</v>
      </c>
      <c r="G14" s="4">
        <v>0</v>
      </c>
      <c r="H14" s="6">
        <v>0</v>
      </c>
      <c r="I14" s="54">
        <v>0</v>
      </c>
      <c r="J14" s="6">
        <v>0</v>
      </c>
      <c r="K14" s="54">
        <v>0</v>
      </c>
      <c r="L14" s="6">
        <v>0</v>
      </c>
      <c r="M14" s="55">
        <v>0</v>
      </c>
      <c r="N14" s="30"/>
      <c r="O14" s="2"/>
      <c r="P14" s="2"/>
    </row>
    <row r="15" spans="1:16" ht="31.5" x14ac:dyDescent="0.25">
      <c r="A15" s="83" t="s">
        <v>167</v>
      </c>
      <c r="B15" s="3" t="s">
        <v>74</v>
      </c>
      <c r="C15" s="5" t="s">
        <v>39</v>
      </c>
      <c r="D15" s="6">
        <v>10</v>
      </c>
      <c r="E15" s="4">
        <v>832.21</v>
      </c>
      <c r="F15" s="6">
        <v>0</v>
      </c>
      <c r="G15" s="4">
        <v>0</v>
      </c>
      <c r="H15" s="6">
        <v>0</v>
      </c>
      <c r="I15" s="54">
        <v>0</v>
      </c>
      <c r="J15" s="6">
        <v>0</v>
      </c>
      <c r="K15" s="54">
        <v>0</v>
      </c>
      <c r="L15" s="6">
        <v>0</v>
      </c>
      <c r="M15" s="55">
        <v>0</v>
      </c>
      <c r="N15" s="30"/>
      <c r="O15" s="2"/>
      <c r="P15" s="2"/>
    </row>
    <row r="16" spans="1:16" ht="31.5" x14ac:dyDescent="0.25">
      <c r="A16" s="83" t="s">
        <v>168</v>
      </c>
      <c r="B16" s="3" t="s">
        <v>75</v>
      </c>
      <c r="C16" s="5" t="s">
        <v>39</v>
      </c>
      <c r="D16" s="6">
        <v>28</v>
      </c>
      <c r="E16" s="4">
        <v>1334.76</v>
      </c>
      <c r="F16" s="6">
        <v>0</v>
      </c>
      <c r="G16" s="4">
        <v>0</v>
      </c>
      <c r="H16" s="6">
        <v>0</v>
      </c>
      <c r="I16" s="54">
        <v>0</v>
      </c>
      <c r="J16" s="6">
        <v>0</v>
      </c>
      <c r="K16" s="54">
        <v>0</v>
      </c>
      <c r="L16" s="6">
        <v>0</v>
      </c>
      <c r="M16" s="55">
        <v>0</v>
      </c>
      <c r="N16" s="30"/>
      <c r="O16" s="2"/>
      <c r="P16" s="2"/>
    </row>
    <row r="17" spans="1:16" ht="47.25" x14ac:dyDescent="0.25">
      <c r="A17" s="83" t="s">
        <v>169</v>
      </c>
      <c r="B17" s="3" t="s">
        <v>76</v>
      </c>
      <c r="C17" s="5" t="s">
        <v>39</v>
      </c>
      <c r="D17" s="6">
        <v>35</v>
      </c>
      <c r="E17" s="4">
        <v>2483.94</v>
      </c>
      <c r="F17" s="6">
        <v>0</v>
      </c>
      <c r="G17" s="4">
        <v>0</v>
      </c>
      <c r="H17" s="6">
        <v>0</v>
      </c>
      <c r="I17" s="54">
        <v>0</v>
      </c>
      <c r="J17" s="6">
        <v>0</v>
      </c>
      <c r="K17" s="54">
        <v>0</v>
      </c>
      <c r="L17" s="6">
        <v>0</v>
      </c>
      <c r="M17" s="55">
        <v>0</v>
      </c>
      <c r="N17" s="30"/>
      <c r="O17" s="2"/>
      <c r="P17" s="2"/>
    </row>
    <row r="18" spans="1:16" ht="31.5" x14ac:dyDescent="0.25">
      <c r="A18" s="83" t="s">
        <v>170</v>
      </c>
      <c r="B18" s="3" t="s">
        <v>77</v>
      </c>
      <c r="C18" s="5" t="s">
        <v>39</v>
      </c>
      <c r="D18" s="6">
        <v>31</v>
      </c>
      <c r="E18" s="4">
        <v>1809.78</v>
      </c>
      <c r="F18" s="6">
        <v>0</v>
      </c>
      <c r="G18" s="4">
        <v>0</v>
      </c>
      <c r="H18" s="6">
        <v>0</v>
      </c>
      <c r="I18" s="54">
        <v>0</v>
      </c>
      <c r="J18" s="6">
        <v>0</v>
      </c>
      <c r="K18" s="54">
        <v>0</v>
      </c>
      <c r="L18" s="6">
        <v>0</v>
      </c>
      <c r="M18" s="55">
        <v>0</v>
      </c>
      <c r="N18" s="30"/>
      <c r="O18" s="2"/>
      <c r="P18" s="2"/>
    </row>
    <row r="19" spans="1:16" ht="47.25" x14ac:dyDescent="0.25">
      <c r="A19" s="83" t="s">
        <v>171</v>
      </c>
      <c r="B19" s="3" t="s">
        <v>78</v>
      </c>
      <c r="C19" s="5" t="s">
        <v>39</v>
      </c>
      <c r="D19" s="6">
        <v>32</v>
      </c>
      <c r="E19" s="4">
        <v>3130.83</v>
      </c>
      <c r="F19" s="6">
        <v>0</v>
      </c>
      <c r="G19" s="4">
        <v>0</v>
      </c>
      <c r="H19" s="6">
        <v>0</v>
      </c>
      <c r="I19" s="54">
        <v>0</v>
      </c>
      <c r="J19" s="6">
        <v>0</v>
      </c>
      <c r="K19" s="54">
        <v>0</v>
      </c>
      <c r="L19" s="6">
        <v>0</v>
      </c>
      <c r="M19" s="55">
        <v>0</v>
      </c>
      <c r="N19" s="30"/>
      <c r="O19" s="2"/>
      <c r="P19" s="2"/>
    </row>
    <row r="20" spans="1:16" ht="31.5" x14ac:dyDescent="0.25">
      <c r="A20" s="83" t="s">
        <v>172</v>
      </c>
      <c r="B20" s="3" t="s">
        <v>79</v>
      </c>
      <c r="C20" s="5" t="s">
        <v>39</v>
      </c>
      <c r="D20" s="6">
        <v>37</v>
      </c>
      <c r="E20" s="4">
        <v>2101.29</v>
      </c>
      <c r="F20" s="6">
        <v>0</v>
      </c>
      <c r="G20" s="4">
        <v>0</v>
      </c>
      <c r="H20" s="6">
        <v>0</v>
      </c>
      <c r="I20" s="54">
        <v>0</v>
      </c>
      <c r="J20" s="6">
        <v>0</v>
      </c>
      <c r="K20" s="54">
        <v>0</v>
      </c>
      <c r="L20" s="6">
        <v>0</v>
      </c>
      <c r="M20" s="55">
        <v>0</v>
      </c>
      <c r="N20" s="30"/>
      <c r="O20" s="2"/>
      <c r="P20" s="2"/>
    </row>
    <row r="21" spans="1:16" ht="47.25" x14ac:dyDescent="0.25">
      <c r="A21" s="83" t="s">
        <v>173</v>
      </c>
      <c r="B21" s="3" t="s">
        <v>80</v>
      </c>
      <c r="C21" s="5" t="s">
        <v>39</v>
      </c>
      <c r="D21" s="6">
        <v>41</v>
      </c>
      <c r="E21" s="4">
        <v>5238.8500000000004</v>
      </c>
      <c r="F21" s="6">
        <v>0</v>
      </c>
      <c r="G21" s="4">
        <v>0</v>
      </c>
      <c r="H21" s="6">
        <v>0</v>
      </c>
      <c r="I21" s="54">
        <v>0</v>
      </c>
      <c r="J21" s="6">
        <v>0</v>
      </c>
      <c r="K21" s="54">
        <v>0</v>
      </c>
      <c r="L21" s="6">
        <v>0</v>
      </c>
      <c r="M21" s="55">
        <v>0</v>
      </c>
      <c r="N21" s="30"/>
      <c r="O21" s="2"/>
      <c r="P21" s="2"/>
    </row>
    <row r="22" spans="1:16" ht="35.25" customHeight="1" x14ac:dyDescent="0.25">
      <c r="A22" s="83" t="s">
        <v>174</v>
      </c>
      <c r="B22" s="3" t="s">
        <v>81</v>
      </c>
      <c r="C22" s="5" t="s">
        <v>39</v>
      </c>
      <c r="D22" s="6">
        <v>4</v>
      </c>
      <c r="E22" s="4">
        <v>1143.52</v>
      </c>
      <c r="F22" s="6">
        <v>0</v>
      </c>
      <c r="G22" s="4">
        <v>0</v>
      </c>
      <c r="H22" s="6">
        <v>0</v>
      </c>
      <c r="I22" s="54">
        <v>0</v>
      </c>
      <c r="J22" s="6">
        <v>0</v>
      </c>
      <c r="K22" s="54">
        <v>0</v>
      </c>
      <c r="L22" s="6">
        <v>0</v>
      </c>
      <c r="M22" s="55">
        <v>0</v>
      </c>
      <c r="N22" s="30"/>
      <c r="O22" s="2"/>
      <c r="P22" s="2"/>
    </row>
    <row r="23" spans="1:16" ht="47.25" x14ac:dyDescent="0.25">
      <c r="A23" s="83" t="s">
        <v>175</v>
      </c>
      <c r="B23" s="3" t="s">
        <v>82</v>
      </c>
      <c r="C23" s="5" t="s">
        <v>39</v>
      </c>
      <c r="D23" s="6">
        <v>82</v>
      </c>
      <c r="E23" s="4">
        <v>7618.8</v>
      </c>
      <c r="F23" s="6">
        <v>0</v>
      </c>
      <c r="G23" s="4">
        <v>0</v>
      </c>
      <c r="H23" s="6">
        <v>0</v>
      </c>
      <c r="I23" s="54">
        <v>0</v>
      </c>
      <c r="J23" s="6">
        <v>0</v>
      </c>
      <c r="K23" s="54">
        <v>0</v>
      </c>
      <c r="L23" s="6">
        <v>0</v>
      </c>
      <c r="M23" s="55">
        <v>0</v>
      </c>
      <c r="N23" s="30"/>
      <c r="O23" s="2"/>
      <c r="P23" s="2"/>
    </row>
    <row r="24" spans="1:16" ht="31.5" customHeight="1" x14ac:dyDescent="0.25">
      <c r="A24" s="83" t="s">
        <v>176</v>
      </c>
      <c r="B24" s="3" t="s">
        <v>83</v>
      </c>
      <c r="C24" s="5" t="s">
        <v>39</v>
      </c>
      <c r="D24" s="6">
        <v>73</v>
      </c>
      <c r="E24" s="4">
        <v>3630.62</v>
      </c>
      <c r="F24" s="6">
        <v>0</v>
      </c>
      <c r="G24" s="4">
        <v>0</v>
      </c>
      <c r="H24" s="6">
        <v>0</v>
      </c>
      <c r="I24" s="54">
        <v>0</v>
      </c>
      <c r="J24" s="6">
        <v>0</v>
      </c>
      <c r="K24" s="54">
        <v>0</v>
      </c>
      <c r="L24" s="6">
        <v>0</v>
      </c>
      <c r="M24" s="55">
        <v>0</v>
      </c>
      <c r="N24" s="30"/>
      <c r="O24" s="2"/>
      <c r="P24" s="2"/>
    </row>
    <row r="25" spans="1:16" ht="31.5" x14ac:dyDescent="0.25">
      <c r="A25" s="83" t="s">
        <v>177</v>
      </c>
      <c r="B25" s="3" t="s">
        <v>84</v>
      </c>
      <c r="C25" s="5" t="s">
        <v>39</v>
      </c>
      <c r="D25" s="6">
        <v>2</v>
      </c>
      <c r="E25" s="4">
        <v>431.3</v>
      </c>
      <c r="F25" s="6">
        <v>0</v>
      </c>
      <c r="G25" s="4">
        <v>0</v>
      </c>
      <c r="H25" s="6">
        <v>0</v>
      </c>
      <c r="I25" s="54">
        <v>0</v>
      </c>
      <c r="J25" s="6">
        <v>0</v>
      </c>
      <c r="K25" s="54">
        <v>0</v>
      </c>
      <c r="L25" s="6">
        <v>0</v>
      </c>
      <c r="M25" s="55">
        <v>0</v>
      </c>
      <c r="N25" s="30"/>
      <c r="O25" s="2"/>
      <c r="P25" s="2"/>
    </row>
    <row r="26" spans="1:16" ht="47.25" x14ac:dyDescent="0.25">
      <c r="A26" s="83" t="s">
        <v>178</v>
      </c>
      <c r="B26" s="3" t="s">
        <v>85</v>
      </c>
      <c r="C26" s="5" t="s">
        <v>39</v>
      </c>
      <c r="D26" s="6">
        <v>154</v>
      </c>
      <c r="E26" s="4">
        <v>16376.14</v>
      </c>
      <c r="F26" s="6">
        <v>0</v>
      </c>
      <c r="G26" s="4">
        <v>0</v>
      </c>
      <c r="H26" s="6">
        <v>0</v>
      </c>
      <c r="I26" s="54">
        <v>0</v>
      </c>
      <c r="J26" s="6">
        <v>0</v>
      </c>
      <c r="K26" s="54">
        <v>0</v>
      </c>
      <c r="L26" s="6">
        <v>0</v>
      </c>
      <c r="M26" s="55">
        <v>0</v>
      </c>
      <c r="N26" s="30"/>
      <c r="O26" s="2"/>
      <c r="P26" s="2"/>
    </row>
    <row r="27" spans="1:16" ht="31.5" x14ac:dyDescent="0.25">
      <c r="A27" s="83" t="s">
        <v>179</v>
      </c>
      <c r="B27" s="3" t="s">
        <v>86</v>
      </c>
      <c r="C27" s="5" t="s">
        <v>39</v>
      </c>
      <c r="D27" s="6">
        <v>142</v>
      </c>
      <c r="E27" s="4">
        <v>7681.38</v>
      </c>
      <c r="F27" s="6">
        <v>0</v>
      </c>
      <c r="G27" s="4">
        <v>0</v>
      </c>
      <c r="H27" s="6">
        <v>0</v>
      </c>
      <c r="I27" s="54">
        <v>0</v>
      </c>
      <c r="J27" s="6">
        <v>0</v>
      </c>
      <c r="K27" s="54">
        <v>0</v>
      </c>
      <c r="L27" s="6">
        <v>0</v>
      </c>
      <c r="M27" s="55">
        <v>0</v>
      </c>
      <c r="N27" s="30"/>
      <c r="O27" s="2"/>
      <c r="P27" s="2"/>
    </row>
    <row r="28" spans="1:16" ht="47.25" x14ac:dyDescent="0.25">
      <c r="A28" s="83" t="s">
        <v>180</v>
      </c>
      <c r="B28" s="3" t="s">
        <v>87</v>
      </c>
      <c r="C28" s="5" t="s">
        <v>39</v>
      </c>
      <c r="D28" s="6">
        <v>14</v>
      </c>
      <c r="E28" s="4">
        <v>1719.66</v>
      </c>
      <c r="F28" s="6">
        <v>0</v>
      </c>
      <c r="G28" s="4">
        <v>0</v>
      </c>
      <c r="H28" s="6">
        <v>0</v>
      </c>
      <c r="I28" s="54">
        <v>0</v>
      </c>
      <c r="J28" s="6">
        <v>0</v>
      </c>
      <c r="K28" s="54">
        <v>0</v>
      </c>
      <c r="L28" s="6">
        <v>0</v>
      </c>
      <c r="M28" s="55">
        <v>0</v>
      </c>
      <c r="N28" s="30"/>
      <c r="O28" s="2"/>
      <c r="P28" s="2"/>
    </row>
    <row r="29" spans="1:16" ht="47.25" x14ac:dyDescent="0.25">
      <c r="A29" s="83" t="s">
        <v>181</v>
      </c>
      <c r="B29" s="3" t="s">
        <v>88</v>
      </c>
      <c r="C29" s="5" t="s">
        <v>39</v>
      </c>
      <c r="D29" s="6">
        <v>6</v>
      </c>
      <c r="E29" s="4">
        <v>707.95</v>
      </c>
      <c r="F29" s="6">
        <v>0</v>
      </c>
      <c r="G29" s="4">
        <v>0</v>
      </c>
      <c r="H29" s="6">
        <v>0</v>
      </c>
      <c r="I29" s="54">
        <v>0</v>
      </c>
      <c r="J29" s="6">
        <v>0</v>
      </c>
      <c r="K29" s="54">
        <v>0</v>
      </c>
      <c r="L29" s="6">
        <v>0</v>
      </c>
      <c r="M29" s="55">
        <v>0</v>
      </c>
      <c r="N29" s="30"/>
      <c r="O29" s="2"/>
      <c r="P29" s="2"/>
    </row>
    <row r="30" spans="1:16" ht="47.25" x14ac:dyDescent="0.25">
      <c r="A30" s="83" t="s">
        <v>182</v>
      </c>
      <c r="B30" s="3" t="s">
        <v>89</v>
      </c>
      <c r="C30" s="5" t="s">
        <v>39</v>
      </c>
      <c r="D30" s="6">
        <v>35</v>
      </c>
      <c r="E30" s="4">
        <v>2709.4</v>
      </c>
      <c r="F30" s="6">
        <v>0</v>
      </c>
      <c r="G30" s="4">
        <v>0</v>
      </c>
      <c r="H30" s="6">
        <v>0</v>
      </c>
      <c r="I30" s="54">
        <v>0</v>
      </c>
      <c r="J30" s="6">
        <v>0</v>
      </c>
      <c r="K30" s="54">
        <v>0</v>
      </c>
      <c r="L30" s="6">
        <v>0</v>
      </c>
      <c r="M30" s="55">
        <v>0</v>
      </c>
      <c r="N30" s="30"/>
      <c r="O30" s="2"/>
      <c r="P30" s="2"/>
    </row>
    <row r="31" spans="1:16" ht="47.25" x14ac:dyDescent="0.25">
      <c r="A31" s="83" t="s">
        <v>183</v>
      </c>
      <c r="B31" s="35" t="s">
        <v>90</v>
      </c>
      <c r="C31" s="5" t="s">
        <v>39</v>
      </c>
      <c r="D31" s="6">
        <v>20</v>
      </c>
      <c r="E31" s="4">
        <v>1399.54</v>
      </c>
      <c r="F31" s="6">
        <v>0</v>
      </c>
      <c r="G31" s="4">
        <v>0</v>
      </c>
      <c r="H31" s="6">
        <v>0</v>
      </c>
      <c r="I31" s="54">
        <v>0</v>
      </c>
      <c r="J31" s="6">
        <v>0</v>
      </c>
      <c r="K31" s="54">
        <v>0</v>
      </c>
      <c r="L31" s="6">
        <v>0</v>
      </c>
      <c r="M31" s="55">
        <v>0</v>
      </c>
      <c r="N31" s="30"/>
      <c r="O31" s="2"/>
      <c r="P31" s="2"/>
    </row>
    <row r="32" spans="1:16" ht="63" x14ac:dyDescent="0.25">
      <c r="A32" s="83" t="s">
        <v>184</v>
      </c>
      <c r="B32" s="35" t="s">
        <v>145</v>
      </c>
      <c r="C32" s="5" t="s">
        <v>39</v>
      </c>
      <c r="D32" s="6">
        <v>0</v>
      </c>
      <c r="E32" s="4">
        <v>0</v>
      </c>
      <c r="F32" s="6">
        <v>0</v>
      </c>
      <c r="G32" s="4">
        <v>0</v>
      </c>
      <c r="H32" s="6">
        <v>8</v>
      </c>
      <c r="I32" s="54">
        <v>551.90875000000005</v>
      </c>
      <c r="J32" s="6">
        <v>8</v>
      </c>
      <c r="K32" s="54">
        <v>551.35</v>
      </c>
      <c r="L32" s="6">
        <v>8</v>
      </c>
      <c r="M32" s="55">
        <v>551.54</v>
      </c>
      <c r="N32" s="30"/>
      <c r="O32" s="2"/>
      <c r="P32" s="2"/>
    </row>
    <row r="33" spans="1:16" ht="47.25" x14ac:dyDescent="0.25">
      <c r="A33" s="83" t="s">
        <v>185</v>
      </c>
      <c r="B33" s="22" t="s">
        <v>91</v>
      </c>
      <c r="C33" s="5" t="s">
        <v>39</v>
      </c>
      <c r="D33" s="6">
        <v>12</v>
      </c>
      <c r="E33" s="4">
        <v>312.63</v>
      </c>
      <c r="F33" s="56">
        <v>12</v>
      </c>
      <c r="G33" s="4">
        <v>1976.84</v>
      </c>
      <c r="H33" s="6">
        <v>10</v>
      </c>
      <c r="I33" s="54">
        <v>2354.4377799999997</v>
      </c>
      <c r="J33" s="6">
        <v>10</v>
      </c>
      <c r="K33" s="54">
        <v>2322.8000000000002</v>
      </c>
      <c r="L33" s="6">
        <v>10</v>
      </c>
      <c r="M33" s="55">
        <v>2333.39</v>
      </c>
      <c r="N33" s="30"/>
      <c r="O33" s="2"/>
      <c r="P33" s="2"/>
    </row>
    <row r="34" spans="1:16" ht="47.25" x14ac:dyDescent="0.25">
      <c r="A34" s="83" t="s">
        <v>186</v>
      </c>
      <c r="B34" s="22" t="s">
        <v>92</v>
      </c>
      <c r="C34" s="5" t="s">
        <v>39</v>
      </c>
      <c r="D34" s="6">
        <v>14</v>
      </c>
      <c r="E34" s="4">
        <v>314.75</v>
      </c>
      <c r="F34" s="56">
        <v>14</v>
      </c>
      <c r="G34" s="4">
        <v>1378.21</v>
      </c>
      <c r="H34" s="6">
        <v>14</v>
      </c>
      <c r="I34" s="54">
        <v>1192.8399999999999</v>
      </c>
      <c r="J34" s="6">
        <v>14</v>
      </c>
      <c r="K34" s="54">
        <v>957.58</v>
      </c>
      <c r="L34" s="6">
        <v>14</v>
      </c>
      <c r="M34" s="55">
        <v>967.1</v>
      </c>
      <c r="N34" s="30"/>
      <c r="O34" s="2"/>
      <c r="P34" s="2"/>
    </row>
    <row r="35" spans="1:16" ht="63" x14ac:dyDescent="0.25">
      <c r="A35" s="83" t="s">
        <v>187</v>
      </c>
      <c r="B35" s="35" t="s">
        <v>93</v>
      </c>
      <c r="C35" s="5" t="s">
        <v>39</v>
      </c>
      <c r="D35" s="6">
        <v>40</v>
      </c>
      <c r="E35" s="4">
        <v>1591.35</v>
      </c>
      <c r="F35" s="56">
        <v>42</v>
      </c>
      <c r="G35" s="4">
        <v>6394.65</v>
      </c>
      <c r="H35" s="6">
        <v>48</v>
      </c>
      <c r="I35" s="54">
        <v>7595.51</v>
      </c>
      <c r="J35" s="6">
        <v>48</v>
      </c>
      <c r="K35" s="54">
        <v>7378.55</v>
      </c>
      <c r="L35" s="6">
        <v>48</v>
      </c>
      <c r="M35" s="55">
        <v>7451.19</v>
      </c>
      <c r="N35" s="30"/>
      <c r="O35" s="2"/>
      <c r="P35" s="2"/>
    </row>
    <row r="36" spans="1:16" ht="47.25" x14ac:dyDescent="0.25">
      <c r="A36" s="83" t="s">
        <v>188</v>
      </c>
      <c r="B36" s="35" t="s">
        <v>134</v>
      </c>
      <c r="C36" s="5" t="s">
        <v>39</v>
      </c>
      <c r="D36" s="6">
        <v>30</v>
      </c>
      <c r="E36" s="4">
        <v>939.91</v>
      </c>
      <c r="F36" s="56">
        <v>30</v>
      </c>
      <c r="G36" s="4">
        <v>3791.77</v>
      </c>
      <c r="H36" s="6">
        <v>30</v>
      </c>
      <c r="I36" s="54">
        <v>4207.12</v>
      </c>
      <c r="J36" s="6">
        <v>30</v>
      </c>
      <c r="K36" s="54">
        <v>4125.76</v>
      </c>
      <c r="L36" s="6">
        <v>30</v>
      </c>
      <c r="M36" s="55">
        <v>4153</v>
      </c>
      <c r="N36" s="30"/>
      <c r="O36" s="2"/>
      <c r="P36" s="2"/>
    </row>
    <row r="37" spans="1:16" ht="63" x14ac:dyDescent="0.25">
      <c r="A37" s="83" t="s">
        <v>189</v>
      </c>
      <c r="B37" s="22" t="s">
        <v>135</v>
      </c>
      <c r="C37" s="5" t="s">
        <v>39</v>
      </c>
      <c r="D37" s="6">
        <v>14</v>
      </c>
      <c r="E37" s="4">
        <v>605.62</v>
      </c>
      <c r="F37" s="56">
        <v>14</v>
      </c>
      <c r="G37" s="4">
        <v>2488.1999999999998</v>
      </c>
      <c r="H37" s="6">
        <v>12</v>
      </c>
      <c r="I37" s="54">
        <v>2088.37</v>
      </c>
      <c r="J37" s="6">
        <v>12</v>
      </c>
      <c r="K37" s="54">
        <v>2039.55</v>
      </c>
      <c r="L37" s="6">
        <v>12</v>
      </c>
      <c r="M37" s="55">
        <v>2055.89</v>
      </c>
      <c r="N37" s="30"/>
      <c r="O37" s="2"/>
      <c r="P37" s="2"/>
    </row>
    <row r="38" spans="1:16" ht="47.25" x14ac:dyDescent="0.25">
      <c r="A38" s="83" t="s">
        <v>190</v>
      </c>
      <c r="B38" s="5" t="s">
        <v>94</v>
      </c>
      <c r="C38" s="5" t="s">
        <v>39</v>
      </c>
      <c r="D38" s="6">
        <v>42</v>
      </c>
      <c r="E38" s="4">
        <v>871.03</v>
      </c>
      <c r="F38" s="56">
        <v>42</v>
      </c>
      <c r="G38" s="4">
        <v>3185.77</v>
      </c>
      <c r="H38" s="6">
        <v>32</v>
      </c>
      <c r="I38" s="54">
        <v>2592.63</v>
      </c>
      <c r="J38" s="6">
        <v>32</v>
      </c>
      <c r="K38" s="54">
        <v>2365.59</v>
      </c>
      <c r="L38" s="6">
        <v>32</v>
      </c>
      <c r="M38" s="55">
        <v>2391.02</v>
      </c>
      <c r="N38" s="30"/>
      <c r="O38" s="2"/>
      <c r="P38" s="2"/>
    </row>
    <row r="39" spans="1:16" ht="63" x14ac:dyDescent="0.25">
      <c r="A39" s="83" t="s">
        <v>191</v>
      </c>
      <c r="B39" s="5" t="s">
        <v>128</v>
      </c>
      <c r="C39" s="5" t="s">
        <v>39</v>
      </c>
      <c r="D39" s="6">
        <v>34</v>
      </c>
      <c r="E39" s="4">
        <v>1513.36</v>
      </c>
      <c r="F39" s="56">
        <v>34</v>
      </c>
      <c r="G39" s="4">
        <v>5966.54</v>
      </c>
      <c r="H39" s="6">
        <v>40</v>
      </c>
      <c r="I39" s="54">
        <v>7788.6162400000003</v>
      </c>
      <c r="J39" s="6">
        <v>40</v>
      </c>
      <c r="K39" s="54">
        <v>7367.32</v>
      </c>
      <c r="L39" s="6">
        <v>40</v>
      </c>
      <c r="M39" s="55">
        <v>7446.02</v>
      </c>
      <c r="N39" s="30"/>
      <c r="O39" s="2"/>
      <c r="P39" s="2"/>
    </row>
    <row r="40" spans="1:16" ht="47.25" x14ac:dyDescent="0.25">
      <c r="A40" s="83" t="s">
        <v>192</v>
      </c>
      <c r="B40" s="5" t="s">
        <v>129</v>
      </c>
      <c r="C40" s="5" t="s">
        <v>39</v>
      </c>
      <c r="D40" s="6">
        <v>29</v>
      </c>
      <c r="E40" s="4">
        <v>1165.03</v>
      </c>
      <c r="F40" s="56">
        <v>30</v>
      </c>
      <c r="G40" s="4">
        <v>2349.4116899999999</v>
      </c>
      <c r="H40" s="6">
        <v>20</v>
      </c>
      <c r="I40" s="54">
        <v>1291.9100000000001</v>
      </c>
      <c r="J40" s="6">
        <v>20</v>
      </c>
      <c r="K40" s="54">
        <v>1244</v>
      </c>
      <c r="L40" s="6">
        <v>20</v>
      </c>
      <c r="M40" s="55">
        <v>1260.04</v>
      </c>
      <c r="N40" s="30"/>
      <c r="O40" s="2"/>
      <c r="P40" s="2"/>
    </row>
    <row r="41" spans="1:16" ht="63" x14ac:dyDescent="0.25">
      <c r="A41" s="83" t="s">
        <v>193</v>
      </c>
      <c r="B41" s="5" t="s">
        <v>146</v>
      </c>
      <c r="C41" s="5" t="s">
        <v>39</v>
      </c>
      <c r="D41" s="6">
        <v>0</v>
      </c>
      <c r="E41" s="4">
        <v>0</v>
      </c>
      <c r="F41" s="56">
        <v>0</v>
      </c>
      <c r="G41" s="4">
        <v>0</v>
      </c>
      <c r="H41" s="6">
        <v>8</v>
      </c>
      <c r="I41" s="54">
        <v>683.72</v>
      </c>
      <c r="J41" s="6">
        <v>8</v>
      </c>
      <c r="K41" s="54">
        <v>640.32000000000005</v>
      </c>
      <c r="L41" s="6">
        <v>8</v>
      </c>
      <c r="M41" s="55">
        <v>654.85</v>
      </c>
      <c r="N41" s="30"/>
      <c r="O41" s="2"/>
      <c r="P41" s="2"/>
    </row>
    <row r="42" spans="1:16" ht="47.25" x14ac:dyDescent="0.25">
      <c r="A42" s="83" t="s">
        <v>194</v>
      </c>
      <c r="B42" s="5" t="s">
        <v>130</v>
      </c>
      <c r="C42" s="5" t="s">
        <v>39</v>
      </c>
      <c r="D42" s="6">
        <v>27</v>
      </c>
      <c r="E42" s="4">
        <v>549.05999999999995</v>
      </c>
      <c r="F42" s="56">
        <v>28</v>
      </c>
      <c r="G42" s="4">
        <v>2210.71</v>
      </c>
      <c r="H42" s="6">
        <v>26</v>
      </c>
      <c r="I42" s="54">
        <v>2259.16</v>
      </c>
      <c r="J42" s="6">
        <v>26</v>
      </c>
      <c r="K42" s="54">
        <v>2183.06</v>
      </c>
      <c r="L42" s="6">
        <v>26</v>
      </c>
      <c r="M42" s="55">
        <v>2203.7199999999998</v>
      </c>
      <c r="N42" s="30"/>
      <c r="O42" s="2"/>
      <c r="P42" s="2"/>
    </row>
    <row r="43" spans="1:16" ht="63" x14ac:dyDescent="0.25">
      <c r="A43" s="83" t="s">
        <v>195</v>
      </c>
      <c r="B43" s="5" t="s">
        <v>131</v>
      </c>
      <c r="C43" s="5" t="s">
        <v>39</v>
      </c>
      <c r="D43" s="6">
        <v>30</v>
      </c>
      <c r="E43" s="4">
        <v>2233.5500000000002</v>
      </c>
      <c r="F43" s="56">
        <v>30</v>
      </c>
      <c r="G43" s="4">
        <v>7621.66</v>
      </c>
      <c r="H43" s="6">
        <v>33</v>
      </c>
      <c r="I43" s="54">
        <v>7942.24</v>
      </c>
      <c r="J43" s="6">
        <v>33</v>
      </c>
      <c r="K43" s="54">
        <v>7480.07</v>
      </c>
      <c r="L43" s="6">
        <v>33</v>
      </c>
      <c r="M43" s="55">
        <v>7535</v>
      </c>
      <c r="N43" s="30"/>
      <c r="O43" s="2"/>
      <c r="P43" s="2"/>
    </row>
    <row r="44" spans="1:16" ht="47.25" x14ac:dyDescent="0.25">
      <c r="A44" s="83" t="s">
        <v>196</v>
      </c>
      <c r="B44" s="5" t="s">
        <v>132</v>
      </c>
      <c r="C44" s="5" t="s">
        <v>39</v>
      </c>
      <c r="D44" s="6">
        <v>93</v>
      </c>
      <c r="E44" s="4">
        <v>2045.16</v>
      </c>
      <c r="F44" s="56">
        <v>92</v>
      </c>
      <c r="G44" s="4">
        <v>7675.21</v>
      </c>
      <c r="H44" s="6">
        <v>62</v>
      </c>
      <c r="I44" s="54">
        <v>5480.49</v>
      </c>
      <c r="J44" s="6">
        <v>62</v>
      </c>
      <c r="K44" s="54">
        <v>5251.35</v>
      </c>
      <c r="L44" s="6">
        <v>62</v>
      </c>
      <c r="M44" s="55">
        <v>5304.84</v>
      </c>
      <c r="N44" s="30"/>
      <c r="O44" s="2"/>
      <c r="P44" s="2"/>
    </row>
    <row r="45" spans="1:16" ht="63" x14ac:dyDescent="0.25">
      <c r="A45" s="83" t="s">
        <v>197</v>
      </c>
      <c r="B45" s="5" t="s">
        <v>133</v>
      </c>
      <c r="C45" s="5" t="s">
        <v>39</v>
      </c>
      <c r="D45" s="6">
        <v>17</v>
      </c>
      <c r="E45" s="4">
        <v>1173.6500000000001</v>
      </c>
      <c r="F45" s="56">
        <v>17</v>
      </c>
      <c r="G45" s="4">
        <v>3825.43</v>
      </c>
      <c r="H45" s="6">
        <v>36</v>
      </c>
      <c r="I45" s="54">
        <v>7157.45</v>
      </c>
      <c r="J45" s="6">
        <v>36</v>
      </c>
      <c r="K45" s="54">
        <v>6901.5</v>
      </c>
      <c r="L45" s="6">
        <v>36</v>
      </c>
      <c r="M45" s="55">
        <v>6950.53</v>
      </c>
      <c r="N45" s="30"/>
      <c r="O45" s="2"/>
      <c r="P45" s="2"/>
    </row>
    <row r="46" spans="1:16" ht="47.25" x14ac:dyDescent="0.25">
      <c r="A46" s="83" t="s">
        <v>198</v>
      </c>
      <c r="B46" s="22" t="s">
        <v>96</v>
      </c>
      <c r="C46" s="5" t="s">
        <v>39</v>
      </c>
      <c r="D46" s="6">
        <v>37</v>
      </c>
      <c r="E46" s="4">
        <v>949.82</v>
      </c>
      <c r="F46" s="56">
        <v>36</v>
      </c>
      <c r="G46" s="4">
        <v>3019.49</v>
      </c>
      <c r="H46" s="6">
        <v>60</v>
      </c>
      <c r="I46" s="54">
        <v>5112.16</v>
      </c>
      <c r="J46" s="6">
        <v>60</v>
      </c>
      <c r="K46" s="54">
        <v>4867.4799999999996</v>
      </c>
      <c r="L46" s="6">
        <v>60</v>
      </c>
      <c r="M46" s="55">
        <v>4923.5</v>
      </c>
      <c r="N46" s="30"/>
      <c r="O46" s="2"/>
      <c r="P46" s="2"/>
    </row>
    <row r="47" spans="1:16" ht="63" x14ac:dyDescent="0.25">
      <c r="A47" s="83" t="s">
        <v>199</v>
      </c>
      <c r="B47" s="35" t="s">
        <v>97</v>
      </c>
      <c r="C47" s="5" t="s">
        <v>39</v>
      </c>
      <c r="D47" s="6">
        <v>56</v>
      </c>
      <c r="E47" s="4">
        <v>2839.66</v>
      </c>
      <c r="F47" s="56">
        <v>54</v>
      </c>
      <c r="G47" s="4">
        <v>9443.8700000000008</v>
      </c>
      <c r="H47" s="6">
        <v>36</v>
      </c>
      <c r="I47" s="54">
        <v>6998.67</v>
      </c>
      <c r="J47" s="6">
        <v>36</v>
      </c>
      <c r="K47" s="54">
        <v>6652.22</v>
      </c>
      <c r="L47" s="6">
        <v>36</v>
      </c>
      <c r="M47" s="55">
        <v>6701.25</v>
      </c>
      <c r="N47" s="30"/>
      <c r="O47" s="2"/>
      <c r="P47" s="2"/>
    </row>
    <row r="48" spans="1:16" ht="47.25" x14ac:dyDescent="0.25">
      <c r="A48" s="83" t="s">
        <v>200</v>
      </c>
      <c r="B48" s="22" t="s">
        <v>98</v>
      </c>
      <c r="C48" s="5" t="s">
        <v>39</v>
      </c>
      <c r="D48" s="6">
        <v>2</v>
      </c>
      <c r="E48" s="4">
        <v>300.10000000000002</v>
      </c>
      <c r="F48" s="56">
        <v>2</v>
      </c>
      <c r="G48" s="4">
        <v>1095.1600000000001</v>
      </c>
      <c r="H48" s="6">
        <v>1</v>
      </c>
      <c r="I48" s="54">
        <v>560.01</v>
      </c>
      <c r="J48" s="6">
        <v>1</v>
      </c>
      <c r="K48" s="54">
        <v>549.16</v>
      </c>
      <c r="L48" s="6">
        <v>1</v>
      </c>
      <c r="M48" s="55">
        <v>552.79</v>
      </c>
      <c r="N48" s="30"/>
      <c r="O48" s="2"/>
      <c r="P48" s="2"/>
    </row>
    <row r="49" spans="1:16" ht="47.25" x14ac:dyDescent="0.25">
      <c r="A49" s="83" t="s">
        <v>201</v>
      </c>
      <c r="B49" s="22" t="s">
        <v>99</v>
      </c>
      <c r="C49" s="5" t="s">
        <v>39</v>
      </c>
      <c r="D49" s="6">
        <v>5</v>
      </c>
      <c r="E49" s="4">
        <v>748.84</v>
      </c>
      <c r="F49" s="56">
        <v>5</v>
      </c>
      <c r="G49" s="4">
        <v>2737.9</v>
      </c>
      <c r="H49" s="6">
        <v>5</v>
      </c>
      <c r="I49" s="54">
        <v>2800.03</v>
      </c>
      <c r="J49" s="6">
        <v>5</v>
      </c>
      <c r="K49" s="54">
        <v>2745.79</v>
      </c>
      <c r="L49" s="6">
        <v>5</v>
      </c>
      <c r="M49" s="55">
        <v>2763.95</v>
      </c>
      <c r="N49" s="30"/>
      <c r="O49" s="2"/>
      <c r="P49" s="2"/>
    </row>
    <row r="50" spans="1:16" ht="63" x14ac:dyDescent="0.25">
      <c r="A50" s="83" t="s">
        <v>202</v>
      </c>
      <c r="B50" s="22" t="s">
        <v>147</v>
      </c>
      <c r="C50" s="5" t="s">
        <v>39</v>
      </c>
      <c r="D50" s="6">
        <v>60</v>
      </c>
      <c r="E50" s="4">
        <v>3031.43</v>
      </c>
      <c r="F50" s="56">
        <v>60</v>
      </c>
      <c r="G50" s="4">
        <v>10652.01</v>
      </c>
      <c r="H50" s="6">
        <v>68</v>
      </c>
      <c r="I50" s="54">
        <v>12153.39</v>
      </c>
      <c r="J50" s="6">
        <v>68</v>
      </c>
      <c r="K50" s="54">
        <v>11594.63</v>
      </c>
      <c r="L50" s="6">
        <v>68</v>
      </c>
      <c r="M50" s="55">
        <v>11697.54</v>
      </c>
      <c r="N50" s="30"/>
      <c r="O50" s="2"/>
      <c r="P50" s="2"/>
    </row>
    <row r="51" spans="1:16" ht="47.25" x14ac:dyDescent="0.25">
      <c r="A51" s="83" t="s">
        <v>203</v>
      </c>
      <c r="B51" s="5" t="s">
        <v>100</v>
      </c>
      <c r="C51" s="5" t="s">
        <v>39</v>
      </c>
      <c r="D51" s="6">
        <v>121</v>
      </c>
      <c r="E51" s="4">
        <v>2975.2</v>
      </c>
      <c r="F51" s="56">
        <v>120</v>
      </c>
      <c r="G51" s="4">
        <v>10845.61</v>
      </c>
      <c r="H51" s="6">
        <v>126</v>
      </c>
      <c r="I51" s="54">
        <v>11121.92</v>
      </c>
      <c r="J51" s="6">
        <v>126</v>
      </c>
      <c r="K51" s="54">
        <v>10667.84</v>
      </c>
      <c r="L51" s="6">
        <v>126</v>
      </c>
      <c r="M51" s="55">
        <v>10777.48</v>
      </c>
      <c r="N51" s="30"/>
      <c r="O51" s="2"/>
      <c r="P51" s="2"/>
    </row>
    <row r="52" spans="1:16" ht="63" x14ac:dyDescent="0.25">
      <c r="A52" s="83" t="s">
        <v>204</v>
      </c>
      <c r="B52" s="5" t="s">
        <v>101</v>
      </c>
      <c r="C52" s="5" t="s">
        <v>39</v>
      </c>
      <c r="D52" s="6">
        <v>137</v>
      </c>
      <c r="E52" s="4">
        <v>6932.17</v>
      </c>
      <c r="F52" s="56">
        <v>144</v>
      </c>
      <c r="G52" s="4">
        <v>24367.08</v>
      </c>
      <c r="H52" s="6">
        <v>150</v>
      </c>
      <c r="I52" s="54">
        <v>26239.48</v>
      </c>
      <c r="J52" s="6">
        <v>150</v>
      </c>
      <c r="K52" s="54">
        <v>25425.91</v>
      </c>
      <c r="L52" s="6">
        <v>150</v>
      </c>
      <c r="M52" s="55">
        <v>25656.85</v>
      </c>
      <c r="N52" s="30"/>
      <c r="O52" s="2"/>
      <c r="P52" s="2"/>
    </row>
    <row r="53" spans="1:16" ht="47.25" x14ac:dyDescent="0.25">
      <c r="A53" s="83" t="s">
        <v>205</v>
      </c>
      <c r="B53" s="3" t="s">
        <v>102</v>
      </c>
      <c r="C53" s="5" t="s">
        <v>39</v>
      </c>
      <c r="D53" s="6">
        <v>160</v>
      </c>
      <c r="E53" s="4">
        <v>4938.95</v>
      </c>
      <c r="F53" s="56">
        <v>168</v>
      </c>
      <c r="G53" s="4">
        <v>14317.29</v>
      </c>
      <c r="H53" s="6">
        <v>142</v>
      </c>
      <c r="I53" s="54">
        <v>13705.13</v>
      </c>
      <c r="J53" s="6">
        <v>142</v>
      </c>
      <c r="K53" s="54">
        <v>12828.46</v>
      </c>
      <c r="L53" s="6">
        <v>142</v>
      </c>
      <c r="M53" s="55">
        <v>12980.15</v>
      </c>
      <c r="N53" s="30"/>
      <c r="O53" s="2"/>
      <c r="P53" s="2"/>
    </row>
    <row r="54" spans="1:16" ht="47.25" x14ac:dyDescent="0.25">
      <c r="A54" s="83" t="s">
        <v>206</v>
      </c>
      <c r="B54" s="5" t="s">
        <v>103</v>
      </c>
      <c r="C54" s="5" t="s">
        <v>39</v>
      </c>
      <c r="D54" s="6">
        <v>8</v>
      </c>
      <c r="E54" s="4">
        <v>205.63</v>
      </c>
      <c r="F54" s="56">
        <v>8</v>
      </c>
      <c r="G54" s="4">
        <v>821.27</v>
      </c>
      <c r="H54" s="6">
        <v>8</v>
      </c>
      <c r="I54" s="54">
        <v>839.9</v>
      </c>
      <c r="J54" s="6">
        <v>8</v>
      </c>
      <c r="K54" s="54">
        <v>823.63</v>
      </c>
      <c r="L54" s="6">
        <v>8</v>
      </c>
      <c r="M54" s="55">
        <v>829.08</v>
      </c>
      <c r="N54" s="30"/>
      <c r="O54" s="2"/>
      <c r="P54" s="2"/>
    </row>
    <row r="55" spans="1:16" ht="63" x14ac:dyDescent="0.25">
      <c r="A55" s="83" t="s">
        <v>207</v>
      </c>
      <c r="B55" s="5" t="s">
        <v>104</v>
      </c>
      <c r="C55" s="5" t="s">
        <v>39</v>
      </c>
      <c r="D55" s="6">
        <v>7</v>
      </c>
      <c r="E55" s="4">
        <v>394.58</v>
      </c>
      <c r="F55" s="56">
        <v>7</v>
      </c>
      <c r="G55" s="4">
        <v>1896.83</v>
      </c>
      <c r="H55" s="6">
        <v>7</v>
      </c>
      <c r="I55" s="54">
        <v>2175.98</v>
      </c>
      <c r="J55" s="6">
        <v>7</v>
      </c>
      <c r="K55" s="54">
        <v>2047.54</v>
      </c>
      <c r="L55" s="6">
        <v>7</v>
      </c>
      <c r="M55" s="55">
        <v>2058.13</v>
      </c>
      <c r="N55" s="30"/>
      <c r="O55" s="2"/>
      <c r="P55" s="2"/>
    </row>
    <row r="56" spans="1:16" ht="53.25" customHeight="1" x14ac:dyDescent="0.25">
      <c r="A56" s="83" t="s">
        <v>208</v>
      </c>
      <c r="B56" s="5" t="s">
        <v>105</v>
      </c>
      <c r="C56" s="5" t="s">
        <v>39</v>
      </c>
      <c r="D56" s="6">
        <v>5</v>
      </c>
      <c r="E56" s="4">
        <v>541.22</v>
      </c>
      <c r="F56" s="56">
        <v>5</v>
      </c>
      <c r="G56" s="4">
        <v>1984</v>
      </c>
      <c r="H56" s="6">
        <v>5</v>
      </c>
      <c r="I56" s="54">
        <v>2024.85</v>
      </c>
      <c r="J56" s="6">
        <v>5</v>
      </c>
      <c r="K56" s="54">
        <v>1979.65</v>
      </c>
      <c r="L56" s="6">
        <v>5</v>
      </c>
      <c r="M56" s="55">
        <v>1994.78</v>
      </c>
      <c r="N56" s="30"/>
      <c r="O56" s="2"/>
      <c r="P56" s="2"/>
    </row>
    <row r="57" spans="1:16" ht="63" x14ac:dyDescent="0.25">
      <c r="A57" s="83" t="s">
        <v>209</v>
      </c>
      <c r="B57" s="5" t="s">
        <v>106</v>
      </c>
      <c r="C57" s="5" t="s">
        <v>39</v>
      </c>
      <c r="D57" s="6">
        <v>10</v>
      </c>
      <c r="E57" s="4">
        <v>522.24</v>
      </c>
      <c r="F57" s="56">
        <v>10</v>
      </c>
      <c r="G57" s="4">
        <v>3371.67</v>
      </c>
      <c r="H57" s="6">
        <v>10</v>
      </c>
      <c r="I57" s="54">
        <v>2545.65</v>
      </c>
      <c r="J57" s="6">
        <v>10</v>
      </c>
      <c r="K57" s="54">
        <v>2214.25</v>
      </c>
      <c r="L57" s="6">
        <v>10</v>
      </c>
      <c r="M57" s="55">
        <v>2229.38</v>
      </c>
      <c r="N57" s="30"/>
      <c r="O57" s="2"/>
      <c r="P57" s="2"/>
    </row>
    <row r="58" spans="1:16" ht="47.25" x14ac:dyDescent="0.25">
      <c r="A58" s="83" t="s">
        <v>210</v>
      </c>
      <c r="B58" s="5" t="s">
        <v>107</v>
      </c>
      <c r="C58" s="5" t="s">
        <v>39</v>
      </c>
      <c r="D58" s="6">
        <v>58</v>
      </c>
      <c r="E58" s="4">
        <v>1227.49</v>
      </c>
      <c r="F58" s="56">
        <v>58</v>
      </c>
      <c r="G58" s="4">
        <v>4534.82</v>
      </c>
      <c r="H58" s="6">
        <v>58</v>
      </c>
      <c r="I58" s="54">
        <v>4587.3999999999996</v>
      </c>
      <c r="J58" s="6">
        <v>58</v>
      </c>
      <c r="K58" s="54">
        <v>4425.8999999999996</v>
      </c>
      <c r="L58" s="6">
        <v>58</v>
      </c>
      <c r="M58" s="55">
        <v>4479.97</v>
      </c>
      <c r="N58" s="30"/>
      <c r="O58" s="2"/>
      <c r="P58" s="2"/>
    </row>
    <row r="59" spans="1:16" ht="47.25" x14ac:dyDescent="0.25">
      <c r="A59" s="83" t="s">
        <v>211</v>
      </c>
      <c r="B59" s="5" t="s">
        <v>148</v>
      </c>
      <c r="C59" s="5" t="s">
        <v>39</v>
      </c>
      <c r="D59" s="6">
        <v>0</v>
      </c>
      <c r="E59" s="4">
        <v>0</v>
      </c>
      <c r="F59" s="56">
        <v>0</v>
      </c>
      <c r="G59" s="4">
        <v>0</v>
      </c>
      <c r="H59" s="6">
        <v>14</v>
      </c>
      <c r="I59" s="54">
        <v>1314.69</v>
      </c>
      <c r="J59" s="6">
        <v>14</v>
      </c>
      <c r="K59" s="54">
        <v>1286.21</v>
      </c>
      <c r="L59" s="6">
        <v>14</v>
      </c>
      <c r="M59" s="55">
        <v>1295.75</v>
      </c>
      <c r="N59" s="30"/>
      <c r="O59" s="2"/>
      <c r="P59" s="2"/>
    </row>
    <row r="60" spans="1:16" ht="63" x14ac:dyDescent="0.25">
      <c r="A60" s="83" t="s">
        <v>212</v>
      </c>
      <c r="B60" s="5" t="s">
        <v>108</v>
      </c>
      <c r="C60" s="5" t="s">
        <v>39</v>
      </c>
      <c r="D60" s="6">
        <v>20</v>
      </c>
      <c r="E60" s="4">
        <v>749.16</v>
      </c>
      <c r="F60" s="56">
        <v>20</v>
      </c>
      <c r="G60" s="4">
        <v>2880.7</v>
      </c>
      <c r="H60" s="6">
        <v>20</v>
      </c>
      <c r="I60" s="54">
        <v>3435.81</v>
      </c>
      <c r="J60" s="6">
        <v>20</v>
      </c>
      <c r="K60" s="54">
        <v>3198.01</v>
      </c>
      <c r="L60" s="6">
        <v>20</v>
      </c>
      <c r="M60" s="55">
        <v>3228.28</v>
      </c>
      <c r="N60" s="30"/>
      <c r="O60" s="2"/>
      <c r="P60" s="2"/>
    </row>
    <row r="61" spans="1:16" ht="47.25" x14ac:dyDescent="0.25">
      <c r="A61" s="83" t="s">
        <v>213</v>
      </c>
      <c r="B61" s="3" t="s">
        <v>109</v>
      </c>
      <c r="C61" s="5" t="s">
        <v>39</v>
      </c>
      <c r="D61" s="6">
        <v>24</v>
      </c>
      <c r="E61" s="4">
        <v>664.41</v>
      </c>
      <c r="F61" s="6">
        <v>24</v>
      </c>
      <c r="G61" s="4">
        <v>2455.92</v>
      </c>
      <c r="H61" s="6">
        <v>24</v>
      </c>
      <c r="I61" s="54">
        <v>3181.58</v>
      </c>
      <c r="J61" s="6">
        <v>24</v>
      </c>
      <c r="K61" s="54">
        <v>3105.64</v>
      </c>
      <c r="L61" s="6">
        <v>24</v>
      </c>
      <c r="M61" s="55">
        <v>3131.07</v>
      </c>
      <c r="N61" s="30"/>
      <c r="O61" s="2"/>
      <c r="P61" s="2"/>
    </row>
    <row r="62" spans="1:16" ht="35.25" customHeight="1" x14ac:dyDescent="0.25">
      <c r="A62" s="83" t="s">
        <v>214</v>
      </c>
      <c r="B62" s="3" t="s">
        <v>110</v>
      </c>
      <c r="C62" s="5" t="s">
        <v>39</v>
      </c>
      <c r="D62" s="6">
        <v>32</v>
      </c>
      <c r="E62" s="4">
        <v>550.14</v>
      </c>
      <c r="F62" s="6">
        <v>32</v>
      </c>
      <c r="G62" s="4">
        <v>2534.66</v>
      </c>
      <c r="H62" s="6">
        <v>31</v>
      </c>
      <c r="I62" s="54">
        <v>2510.06</v>
      </c>
      <c r="J62" s="6">
        <v>31</v>
      </c>
      <c r="K62" s="54">
        <v>2324.29</v>
      </c>
      <c r="L62" s="6">
        <v>31</v>
      </c>
      <c r="M62" s="55">
        <v>2348.92</v>
      </c>
      <c r="N62" s="30"/>
      <c r="O62" s="2"/>
      <c r="P62" s="2"/>
    </row>
    <row r="63" spans="1:16" ht="31.5" x14ac:dyDescent="0.25">
      <c r="A63" s="83" t="s">
        <v>215</v>
      </c>
      <c r="B63" s="3" t="s">
        <v>111</v>
      </c>
      <c r="C63" s="5" t="s">
        <v>39</v>
      </c>
      <c r="D63" s="6">
        <v>60</v>
      </c>
      <c r="E63" s="4">
        <v>6633.29</v>
      </c>
      <c r="F63" s="6">
        <v>0</v>
      </c>
      <c r="G63" s="4">
        <v>0</v>
      </c>
      <c r="H63" s="6">
        <v>0</v>
      </c>
      <c r="I63" s="54">
        <v>0</v>
      </c>
      <c r="J63" s="6">
        <v>0</v>
      </c>
      <c r="K63" s="54">
        <v>0</v>
      </c>
      <c r="L63" s="6">
        <v>0</v>
      </c>
      <c r="M63" s="55">
        <v>0</v>
      </c>
      <c r="N63" s="30"/>
      <c r="O63" s="2"/>
      <c r="P63" s="2"/>
    </row>
    <row r="64" spans="1:16" ht="47.25" x14ac:dyDescent="0.25">
      <c r="A64" s="83" t="s">
        <v>216</v>
      </c>
      <c r="B64" s="3" t="s">
        <v>112</v>
      </c>
      <c r="C64" s="5" t="s">
        <v>39</v>
      </c>
      <c r="D64" s="6">
        <v>59</v>
      </c>
      <c r="E64" s="4">
        <v>11327.49</v>
      </c>
      <c r="F64" s="6">
        <v>0</v>
      </c>
      <c r="G64" s="4">
        <v>0</v>
      </c>
      <c r="H64" s="6">
        <v>0</v>
      </c>
      <c r="I64" s="54">
        <v>0</v>
      </c>
      <c r="J64" s="6">
        <v>0</v>
      </c>
      <c r="K64" s="54">
        <v>0</v>
      </c>
      <c r="L64" s="6">
        <v>0</v>
      </c>
      <c r="M64" s="55">
        <v>0</v>
      </c>
      <c r="N64" s="30"/>
      <c r="O64" s="2"/>
      <c r="P64" s="2"/>
    </row>
    <row r="65" spans="1:16" ht="51.75" customHeight="1" x14ac:dyDescent="0.25">
      <c r="A65" s="83" t="s">
        <v>217</v>
      </c>
      <c r="B65" s="5" t="s">
        <v>149</v>
      </c>
      <c r="C65" s="5" t="s">
        <v>39</v>
      </c>
      <c r="D65" s="6">
        <v>19</v>
      </c>
      <c r="E65" s="4">
        <v>2715.77</v>
      </c>
      <c r="F65" s="6">
        <v>0</v>
      </c>
      <c r="G65" s="4">
        <v>0</v>
      </c>
      <c r="H65" s="6">
        <v>0</v>
      </c>
      <c r="I65" s="54">
        <v>0</v>
      </c>
      <c r="J65" s="6">
        <v>0</v>
      </c>
      <c r="K65" s="54">
        <v>0</v>
      </c>
      <c r="L65" s="6">
        <v>0</v>
      </c>
      <c r="M65" s="55">
        <v>0</v>
      </c>
      <c r="N65" s="30"/>
      <c r="O65" s="2"/>
      <c r="P65" s="2"/>
    </row>
    <row r="66" spans="1:16" ht="47.25" x14ac:dyDescent="0.25">
      <c r="A66" s="83" t="s">
        <v>218</v>
      </c>
      <c r="B66" s="5" t="s">
        <v>150</v>
      </c>
      <c r="C66" s="5" t="s">
        <v>39</v>
      </c>
      <c r="D66" s="6">
        <v>13</v>
      </c>
      <c r="E66" s="4">
        <v>2436.65</v>
      </c>
      <c r="F66" s="6">
        <v>0</v>
      </c>
      <c r="G66" s="4">
        <v>0</v>
      </c>
      <c r="H66" s="6">
        <v>0</v>
      </c>
      <c r="I66" s="54">
        <v>0</v>
      </c>
      <c r="J66" s="6">
        <v>0</v>
      </c>
      <c r="K66" s="54">
        <v>0</v>
      </c>
      <c r="L66" s="6">
        <v>0</v>
      </c>
      <c r="M66" s="55">
        <v>0</v>
      </c>
      <c r="N66" s="30"/>
      <c r="O66" s="2"/>
      <c r="P66" s="2"/>
    </row>
    <row r="67" spans="1:16" ht="63" x14ac:dyDescent="0.25">
      <c r="A67" s="83" t="s">
        <v>219</v>
      </c>
      <c r="B67" s="5" t="s">
        <v>113</v>
      </c>
      <c r="C67" s="5" t="s">
        <v>39</v>
      </c>
      <c r="D67" s="6">
        <v>69</v>
      </c>
      <c r="E67" s="4">
        <v>7997.32</v>
      </c>
      <c r="F67" s="6">
        <v>69</v>
      </c>
      <c r="G67" s="4">
        <v>25171.82</v>
      </c>
      <c r="H67" s="6">
        <v>65</v>
      </c>
      <c r="I67" s="54">
        <v>22589.84</v>
      </c>
      <c r="J67" s="6">
        <v>65</v>
      </c>
      <c r="K67" s="54">
        <v>21546.66</v>
      </c>
      <c r="L67" s="6">
        <v>65</v>
      </c>
      <c r="M67" s="55">
        <v>21756.89</v>
      </c>
      <c r="N67" s="30"/>
      <c r="O67" s="2"/>
      <c r="P67" s="2"/>
    </row>
    <row r="68" spans="1:16" ht="47.25" x14ac:dyDescent="0.25">
      <c r="A68" s="83" t="s">
        <v>220</v>
      </c>
      <c r="B68" s="5" t="s">
        <v>114</v>
      </c>
      <c r="C68" s="5" t="s">
        <v>39</v>
      </c>
      <c r="D68" s="6">
        <v>52</v>
      </c>
      <c r="E68" s="4">
        <v>2592.52</v>
      </c>
      <c r="F68" s="6">
        <v>53</v>
      </c>
      <c r="G68" s="4">
        <v>7922.8</v>
      </c>
      <c r="H68" s="6">
        <v>41</v>
      </c>
      <c r="I68" s="54">
        <v>7470.25</v>
      </c>
      <c r="J68" s="6">
        <v>41</v>
      </c>
      <c r="K68" s="54">
        <v>7054.04</v>
      </c>
      <c r="L68" s="6">
        <v>41</v>
      </c>
      <c r="M68" s="55">
        <v>7130.75</v>
      </c>
      <c r="N68" s="30"/>
      <c r="O68" s="2"/>
      <c r="P68" s="2"/>
    </row>
    <row r="69" spans="1:16" ht="67.5" customHeight="1" x14ac:dyDescent="0.25">
      <c r="A69" s="83" t="s">
        <v>221</v>
      </c>
      <c r="B69" s="5" t="s">
        <v>115</v>
      </c>
      <c r="C69" s="5" t="s">
        <v>39</v>
      </c>
      <c r="D69" s="6">
        <v>12</v>
      </c>
      <c r="E69" s="4">
        <v>1969.18</v>
      </c>
      <c r="F69" s="6">
        <v>12</v>
      </c>
      <c r="G69" s="4">
        <v>5912.9</v>
      </c>
      <c r="H69" s="6">
        <v>12</v>
      </c>
      <c r="I69" s="54">
        <v>5376.41</v>
      </c>
      <c r="J69" s="6">
        <v>12</v>
      </c>
      <c r="K69" s="54">
        <v>5233.1099999999997</v>
      </c>
      <c r="L69" s="6">
        <v>12</v>
      </c>
      <c r="M69" s="55">
        <v>5272.02</v>
      </c>
      <c r="N69" s="30"/>
      <c r="O69" s="2"/>
      <c r="P69" s="2"/>
    </row>
    <row r="70" spans="1:16" ht="47.25" x14ac:dyDescent="0.25">
      <c r="A70" s="83" t="s">
        <v>222</v>
      </c>
      <c r="B70" s="3" t="s">
        <v>151</v>
      </c>
      <c r="C70" s="5" t="s">
        <v>39</v>
      </c>
      <c r="D70" s="6">
        <v>20</v>
      </c>
      <c r="E70" s="4">
        <v>2646.56</v>
      </c>
      <c r="F70" s="6">
        <v>20</v>
      </c>
      <c r="G70" s="4">
        <v>7554.96</v>
      </c>
      <c r="H70" s="6">
        <v>20</v>
      </c>
      <c r="I70" s="54">
        <v>10937.493619999999</v>
      </c>
      <c r="J70" s="6">
        <v>20</v>
      </c>
      <c r="K70" s="54">
        <v>10045.48242</v>
      </c>
      <c r="L70" s="6">
        <v>20</v>
      </c>
      <c r="M70" s="55">
        <v>10153.34182</v>
      </c>
      <c r="N70" s="30"/>
      <c r="O70" s="2"/>
      <c r="P70" s="2"/>
    </row>
    <row r="71" spans="1:16" ht="47.25" x14ac:dyDescent="0.25">
      <c r="A71" s="83" t="s">
        <v>223</v>
      </c>
      <c r="B71" s="3" t="s">
        <v>117</v>
      </c>
      <c r="C71" s="5" t="s">
        <v>39</v>
      </c>
      <c r="D71" s="6">
        <v>84</v>
      </c>
      <c r="E71" s="4">
        <v>11847.18</v>
      </c>
      <c r="F71" s="6">
        <v>0</v>
      </c>
      <c r="G71" s="4">
        <v>0</v>
      </c>
      <c r="H71" s="6">
        <v>0</v>
      </c>
      <c r="I71" s="54">
        <v>0</v>
      </c>
      <c r="J71" s="6">
        <v>0</v>
      </c>
      <c r="K71" s="54">
        <v>0</v>
      </c>
      <c r="L71" s="6">
        <v>0</v>
      </c>
      <c r="M71" s="55">
        <v>0</v>
      </c>
      <c r="N71" s="30"/>
      <c r="O71" s="2"/>
      <c r="P71" s="2"/>
    </row>
    <row r="72" spans="1:16" ht="31.5" x14ac:dyDescent="0.25">
      <c r="A72" s="83" t="s">
        <v>224</v>
      </c>
      <c r="B72" s="3" t="s">
        <v>118</v>
      </c>
      <c r="C72" s="5" t="s">
        <v>39</v>
      </c>
      <c r="D72" s="6">
        <v>71</v>
      </c>
      <c r="E72" s="4">
        <v>5826.31</v>
      </c>
      <c r="F72" s="6">
        <v>0</v>
      </c>
      <c r="G72" s="4">
        <v>0</v>
      </c>
      <c r="H72" s="6">
        <v>0</v>
      </c>
      <c r="I72" s="54">
        <v>0</v>
      </c>
      <c r="J72" s="6">
        <v>0</v>
      </c>
      <c r="K72" s="54">
        <v>0</v>
      </c>
      <c r="L72" s="6">
        <v>0</v>
      </c>
      <c r="M72" s="55">
        <v>0</v>
      </c>
      <c r="N72" s="30"/>
      <c r="O72" s="2"/>
      <c r="P72" s="2"/>
    </row>
    <row r="73" spans="1:16" ht="31.5" x14ac:dyDescent="0.25">
      <c r="A73" s="83" t="s">
        <v>225</v>
      </c>
      <c r="B73" s="3" t="s">
        <v>119</v>
      </c>
      <c r="C73" s="5" t="s">
        <v>39</v>
      </c>
      <c r="D73" s="6">
        <v>12</v>
      </c>
      <c r="E73" s="4">
        <v>959.24</v>
      </c>
      <c r="F73" s="6">
        <v>0</v>
      </c>
      <c r="G73" s="4">
        <v>0</v>
      </c>
      <c r="H73" s="6">
        <v>0</v>
      </c>
      <c r="I73" s="54">
        <v>0</v>
      </c>
      <c r="J73" s="6">
        <v>0</v>
      </c>
      <c r="K73" s="54">
        <v>0</v>
      </c>
      <c r="L73" s="6">
        <v>0</v>
      </c>
      <c r="M73" s="55">
        <v>0</v>
      </c>
      <c r="N73" s="30"/>
      <c r="O73" s="2"/>
      <c r="P73" s="2"/>
    </row>
    <row r="74" spans="1:16" ht="35.25" customHeight="1" x14ac:dyDescent="0.25">
      <c r="A74" s="83" t="s">
        <v>226</v>
      </c>
      <c r="B74" s="3" t="s">
        <v>120</v>
      </c>
      <c r="C74" s="5" t="s">
        <v>39</v>
      </c>
      <c r="D74" s="6">
        <v>2</v>
      </c>
      <c r="E74" s="4">
        <v>594.64</v>
      </c>
      <c r="F74" s="6">
        <v>0</v>
      </c>
      <c r="G74" s="4">
        <v>0</v>
      </c>
      <c r="H74" s="6">
        <v>0</v>
      </c>
      <c r="I74" s="54">
        <v>0</v>
      </c>
      <c r="J74" s="6">
        <v>0</v>
      </c>
      <c r="K74" s="54">
        <v>0</v>
      </c>
      <c r="L74" s="6">
        <v>0</v>
      </c>
      <c r="M74" s="55">
        <v>0</v>
      </c>
      <c r="N74" s="30"/>
      <c r="O74" s="2"/>
      <c r="P74" s="2"/>
    </row>
    <row r="75" spans="1:16" ht="63" x14ac:dyDescent="0.25">
      <c r="A75" s="83" t="s">
        <v>227</v>
      </c>
      <c r="B75" s="5" t="s">
        <v>121</v>
      </c>
      <c r="C75" s="5" t="s">
        <v>39</v>
      </c>
      <c r="D75" s="6">
        <v>84</v>
      </c>
      <c r="E75" s="4">
        <v>7697.84</v>
      </c>
      <c r="F75" s="6">
        <v>84</v>
      </c>
      <c r="G75" s="4">
        <v>23493.3</v>
      </c>
      <c r="H75" s="6">
        <v>60</v>
      </c>
      <c r="I75" s="54">
        <v>20399.77</v>
      </c>
      <c r="J75" s="6">
        <v>60</v>
      </c>
      <c r="K75" s="54">
        <v>18848.37</v>
      </c>
      <c r="L75" s="6">
        <v>60</v>
      </c>
      <c r="M75" s="55">
        <v>19120.439999999999</v>
      </c>
      <c r="N75" s="30"/>
      <c r="O75" s="2"/>
      <c r="P75" s="2"/>
    </row>
    <row r="76" spans="1:16" ht="47.25" x14ac:dyDescent="0.25">
      <c r="A76" s="83" t="s">
        <v>228</v>
      </c>
      <c r="B76" s="5" t="s">
        <v>122</v>
      </c>
      <c r="C76" s="5" t="s">
        <v>39</v>
      </c>
      <c r="D76" s="6">
        <v>84</v>
      </c>
      <c r="E76" s="4">
        <v>4508.43</v>
      </c>
      <c r="F76" s="6">
        <v>84</v>
      </c>
      <c r="G76" s="4">
        <v>14485.4</v>
      </c>
      <c r="H76" s="6">
        <v>98</v>
      </c>
      <c r="I76" s="54">
        <v>18386.61</v>
      </c>
      <c r="J76" s="6">
        <v>98</v>
      </c>
      <c r="K76" s="54">
        <v>17324.46</v>
      </c>
      <c r="L76" s="6">
        <v>98</v>
      </c>
      <c r="M76" s="55">
        <v>17578.34</v>
      </c>
      <c r="N76" s="30"/>
      <c r="O76" s="2"/>
      <c r="P76" s="2"/>
    </row>
    <row r="77" spans="1:16" ht="63" x14ac:dyDescent="0.25">
      <c r="A77" s="83" t="s">
        <v>229</v>
      </c>
      <c r="B77" s="5" t="s">
        <v>123</v>
      </c>
      <c r="C77" s="5" t="s">
        <v>39</v>
      </c>
      <c r="D77" s="6">
        <v>10</v>
      </c>
      <c r="E77" s="4">
        <v>466.83</v>
      </c>
      <c r="F77" s="6">
        <v>10</v>
      </c>
      <c r="G77" s="4">
        <v>1580.25</v>
      </c>
      <c r="H77" s="6">
        <v>10</v>
      </c>
      <c r="I77" s="54">
        <v>1884.39</v>
      </c>
      <c r="J77" s="6">
        <v>10</v>
      </c>
      <c r="K77" s="54">
        <v>1734.03</v>
      </c>
      <c r="L77" s="6">
        <v>10</v>
      </c>
      <c r="M77" s="55">
        <v>1752.25</v>
      </c>
      <c r="N77" s="30"/>
      <c r="O77" s="2"/>
      <c r="P77" s="2"/>
    </row>
    <row r="78" spans="1:16" ht="47.25" x14ac:dyDescent="0.25">
      <c r="A78" s="83" t="s">
        <v>230</v>
      </c>
      <c r="B78" s="5" t="s">
        <v>124</v>
      </c>
      <c r="C78" s="5" t="s">
        <v>39</v>
      </c>
      <c r="D78" s="6">
        <v>16</v>
      </c>
      <c r="E78" s="4">
        <v>895.78</v>
      </c>
      <c r="F78" s="6">
        <v>16</v>
      </c>
      <c r="G78" s="4">
        <v>2878.68</v>
      </c>
      <c r="H78" s="6">
        <v>16</v>
      </c>
      <c r="I78" s="54">
        <v>2035.52</v>
      </c>
      <c r="J78" s="6">
        <v>16</v>
      </c>
      <c r="K78" s="54">
        <v>1958.25</v>
      </c>
      <c r="L78" s="6">
        <v>16</v>
      </c>
      <c r="M78" s="55">
        <v>1977.67</v>
      </c>
      <c r="N78" s="30"/>
      <c r="O78" s="2"/>
      <c r="P78" s="2"/>
    </row>
    <row r="79" spans="1:16" ht="51.75" customHeight="1" x14ac:dyDescent="0.25">
      <c r="A79" s="83" t="s">
        <v>231</v>
      </c>
      <c r="B79" s="5" t="s">
        <v>125</v>
      </c>
      <c r="C79" s="5" t="s">
        <v>39</v>
      </c>
      <c r="D79" s="6">
        <v>55</v>
      </c>
      <c r="E79" s="4">
        <v>11918.06</v>
      </c>
      <c r="F79" s="6">
        <v>0</v>
      </c>
      <c r="G79" s="4">
        <v>0</v>
      </c>
      <c r="H79" s="6">
        <v>0</v>
      </c>
      <c r="I79" s="54">
        <v>0</v>
      </c>
      <c r="J79" s="6">
        <v>0</v>
      </c>
      <c r="K79" s="54">
        <v>0</v>
      </c>
      <c r="L79" s="6">
        <v>0</v>
      </c>
      <c r="M79" s="55">
        <v>0</v>
      </c>
      <c r="N79" s="30"/>
      <c r="O79" s="2"/>
      <c r="P79" s="2"/>
    </row>
    <row r="80" spans="1:16" ht="31.5" x14ac:dyDescent="0.25">
      <c r="A80" s="83" t="s">
        <v>232</v>
      </c>
      <c r="B80" s="5" t="s">
        <v>126</v>
      </c>
      <c r="C80" s="5" t="s">
        <v>39</v>
      </c>
      <c r="D80" s="6">
        <v>47</v>
      </c>
      <c r="E80" s="4">
        <v>4817.4399999999996</v>
      </c>
      <c r="F80" s="6">
        <v>0</v>
      </c>
      <c r="G80" s="4">
        <v>0</v>
      </c>
      <c r="H80" s="6">
        <v>0</v>
      </c>
      <c r="I80" s="54">
        <v>0</v>
      </c>
      <c r="J80" s="6">
        <v>0</v>
      </c>
      <c r="K80" s="54">
        <v>0</v>
      </c>
      <c r="L80" s="6">
        <v>0</v>
      </c>
      <c r="M80" s="55">
        <v>0</v>
      </c>
      <c r="N80" s="30"/>
      <c r="O80" s="2"/>
      <c r="P80" s="2"/>
    </row>
    <row r="81" spans="1:16" ht="63" x14ac:dyDescent="0.25">
      <c r="A81" s="83" t="s">
        <v>233</v>
      </c>
      <c r="B81" s="3" t="s">
        <v>152</v>
      </c>
      <c r="C81" s="5" t="s">
        <v>39</v>
      </c>
      <c r="D81" s="6">
        <v>61</v>
      </c>
      <c r="E81" s="4">
        <v>6587.81</v>
      </c>
      <c r="F81" s="6">
        <v>61</v>
      </c>
      <c r="G81" s="4">
        <v>24671.39</v>
      </c>
      <c r="H81" s="6">
        <v>49</v>
      </c>
      <c r="I81" s="54">
        <v>21109.71</v>
      </c>
      <c r="J81" s="6">
        <v>49</v>
      </c>
      <c r="K81" s="54">
        <v>19871.13</v>
      </c>
      <c r="L81" s="6">
        <v>49</v>
      </c>
      <c r="M81" s="55">
        <v>20048.39</v>
      </c>
      <c r="N81" s="30"/>
      <c r="O81" s="2"/>
      <c r="P81" s="2"/>
    </row>
    <row r="82" spans="1:16" ht="47.25" x14ac:dyDescent="0.25">
      <c r="A82" s="83" t="s">
        <v>234</v>
      </c>
      <c r="B82" s="3" t="s">
        <v>127</v>
      </c>
      <c r="C82" s="5" t="s">
        <v>39</v>
      </c>
      <c r="D82" s="6">
        <v>35</v>
      </c>
      <c r="E82" s="4">
        <v>1766.54</v>
      </c>
      <c r="F82" s="6">
        <v>35</v>
      </c>
      <c r="G82" s="4">
        <v>5470.86</v>
      </c>
      <c r="H82" s="6">
        <v>56</v>
      </c>
      <c r="I82" s="54">
        <v>10334.39</v>
      </c>
      <c r="J82" s="6">
        <v>56</v>
      </c>
      <c r="K82" s="54">
        <v>9855.57</v>
      </c>
      <c r="L82" s="6">
        <v>56</v>
      </c>
      <c r="M82" s="55">
        <v>9956.81</v>
      </c>
      <c r="N82" s="30"/>
      <c r="O82" s="2"/>
      <c r="P82" s="2"/>
    </row>
    <row r="83" spans="1:16" ht="31.5" x14ac:dyDescent="0.25">
      <c r="A83" s="83" t="s">
        <v>235</v>
      </c>
      <c r="B83" s="5" t="s">
        <v>153</v>
      </c>
      <c r="C83" s="5" t="s">
        <v>95</v>
      </c>
      <c r="D83" s="6">
        <v>35780</v>
      </c>
      <c r="E83" s="4">
        <v>10215.89</v>
      </c>
      <c r="F83" s="6">
        <v>93240</v>
      </c>
      <c r="G83" s="4">
        <v>25769.16</v>
      </c>
      <c r="H83" s="6">
        <v>87381</v>
      </c>
      <c r="I83" s="54">
        <v>25921.204659999999</v>
      </c>
      <c r="J83" s="6">
        <v>87381</v>
      </c>
      <c r="K83" s="54">
        <v>24897.985100000002</v>
      </c>
      <c r="L83" s="6">
        <v>87381</v>
      </c>
      <c r="M83" s="55">
        <v>25209.648719999997</v>
      </c>
      <c r="N83" s="30"/>
      <c r="O83" s="2"/>
      <c r="P83" s="2"/>
    </row>
    <row r="84" spans="1:16" s="12" customFormat="1" ht="55.5" customHeight="1" x14ac:dyDescent="0.25">
      <c r="A84" s="83" t="s">
        <v>236</v>
      </c>
      <c r="B84" s="3" t="s">
        <v>4</v>
      </c>
      <c r="C84" s="3" t="s">
        <v>30</v>
      </c>
      <c r="D84" s="6">
        <v>650</v>
      </c>
      <c r="E84" s="4">
        <v>3756.06</v>
      </c>
      <c r="F84" s="6">
        <v>650</v>
      </c>
      <c r="G84" s="4">
        <v>3857.68</v>
      </c>
      <c r="H84" s="6">
        <v>650</v>
      </c>
      <c r="I84" s="4">
        <v>3939.6000000000004</v>
      </c>
      <c r="J84" s="6">
        <v>650</v>
      </c>
      <c r="K84" s="4">
        <v>2917</v>
      </c>
      <c r="L84" s="6">
        <v>650</v>
      </c>
      <c r="M84" s="57">
        <v>2917</v>
      </c>
      <c r="N84" s="30"/>
      <c r="O84" s="28"/>
      <c r="P84" s="28"/>
    </row>
    <row r="85" spans="1:16" s="12" customFormat="1" ht="66.75" customHeight="1" x14ac:dyDescent="0.25">
      <c r="A85" s="83" t="s">
        <v>237</v>
      </c>
      <c r="B85" s="40" t="s">
        <v>20</v>
      </c>
      <c r="C85" s="41" t="s">
        <v>59</v>
      </c>
      <c r="D85" s="6">
        <v>173993</v>
      </c>
      <c r="E85" s="4">
        <v>27704.79</v>
      </c>
      <c r="F85" s="42">
        <v>168535</v>
      </c>
      <c r="G85" s="4">
        <v>31516.6</v>
      </c>
      <c r="H85" s="6">
        <v>168535</v>
      </c>
      <c r="I85" s="4">
        <v>35847.5</v>
      </c>
      <c r="J85" s="6">
        <v>168535</v>
      </c>
      <c r="K85" s="4">
        <v>34988.300000000003</v>
      </c>
      <c r="L85" s="6">
        <v>168535</v>
      </c>
      <c r="M85" s="57">
        <v>35255</v>
      </c>
      <c r="N85" s="30"/>
      <c r="O85" s="28"/>
      <c r="P85" s="28"/>
    </row>
    <row r="86" spans="1:16" s="12" customFormat="1" ht="47.25" x14ac:dyDescent="0.25">
      <c r="A86" s="83" t="s">
        <v>238</v>
      </c>
      <c r="B86" s="40" t="s">
        <v>20</v>
      </c>
      <c r="C86" s="41" t="s">
        <v>60</v>
      </c>
      <c r="D86" s="6">
        <v>64896</v>
      </c>
      <c r="E86" s="4">
        <v>17131.18</v>
      </c>
      <c r="F86" s="6">
        <v>64896</v>
      </c>
      <c r="G86" s="4">
        <v>19900.86</v>
      </c>
      <c r="H86" s="6" t="s">
        <v>138</v>
      </c>
      <c r="I86" s="4">
        <v>21402.81</v>
      </c>
      <c r="J86" s="6" t="s">
        <v>138</v>
      </c>
      <c r="K86" s="4">
        <v>21001.409635390068</v>
      </c>
      <c r="L86" s="6" t="s">
        <v>138</v>
      </c>
      <c r="M86" s="57">
        <v>21115.794893617021</v>
      </c>
      <c r="N86" s="30"/>
    </row>
    <row r="87" spans="1:16" s="12" customFormat="1" ht="59.25" customHeight="1" x14ac:dyDescent="0.25">
      <c r="A87" s="83" t="s">
        <v>239</v>
      </c>
      <c r="B87" s="40" t="s">
        <v>24</v>
      </c>
      <c r="C87" s="41" t="s">
        <v>61</v>
      </c>
      <c r="D87" s="6">
        <v>32240</v>
      </c>
      <c r="E87" s="4">
        <v>8510.64</v>
      </c>
      <c r="F87" s="6">
        <v>32240</v>
      </c>
      <c r="G87" s="4">
        <v>9886.59</v>
      </c>
      <c r="H87" s="6" t="s">
        <v>139</v>
      </c>
      <c r="I87" s="4">
        <v>10632.81</v>
      </c>
      <c r="J87" s="6" t="s">
        <v>139</v>
      </c>
      <c r="K87" s="4">
        <v>10433.400945626479</v>
      </c>
      <c r="L87" s="6" t="s">
        <v>139</v>
      </c>
      <c r="M87" s="57">
        <v>10490.22695035461</v>
      </c>
      <c r="N87" s="30"/>
    </row>
    <row r="88" spans="1:16" s="12" customFormat="1" ht="47.25" x14ac:dyDescent="0.25">
      <c r="A88" s="83" t="s">
        <v>240</v>
      </c>
      <c r="B88" s="40" t="s">
        <v>23</v>
      </c>
      <c r="C88" s="41" t="s">
        <v>62</v>
      </c>
      <c r="D88" s="6">
        <v>21138</v>
      </c>
      <c r="E88" s="4">
        <v>5579.96</v>
      </c>
      <c r="F88" s="6">
        <v>21138</v>
      </c>
      <c r="G88" s="4">
        <v>6482.13</v>
      </c>
      <c r="H88" s="6" t="s">
        <v>140</v>
      </c>
      <c r="I88" s="4">
        <v>6971.31</v>
      </c>
      <c r="J88" s="6" t="s">
        <v>140</v>
      </c>
      <c r="K88" s="4">
        <v>6840.5690070921992</v>
      </c>
      <c r="L88" s="6" t="s">
        <v>140</v>
      </c>
      <c r="M88" s="57">
        <v>6877.8267021276597</v>
      </c>
      <c r="N88" s="30"/>
    </row>
    <row r="89" spans="1:16" s="12" customFormat="1" ht="50.25" customHeight="1" x14ac:dyDescent="0.25">
      <c r="A89" s="83" t="s">
        <v>241</v>
      </c>
      <c r="B89" s="40" t="s">
        <v>53</v>
      </c>
      <c r="C89" s="41" t="s">
        <v>61</v>
      </c>
      <c r="D89" s="6">
        <v>21528</v>
      </c>
      <c r="E89" s="4">
        <v>5682.93</v>
      </c>
      <c r="F89" s="6">
        <v>21528</v>
      </c>
      <c r="G89" s="4">
        <v>6601.69</v>
      </c>
      <c r="H89" s="6" t="s">
        <v>141</v>
      </c>
      <c r="I89" s="4">
        <v>7099.95</v>
      </c>
      <c r="J89" s="6" t="s">
        <v>141</v>
      </c>
      <c r="K89" s="4">
        <v>6966.8012765957455</v>
      </c>
      <c r="L89" s="6" t="s">
        <v>141</v>
      </c>
      <c r="M89" s="57">
        <v>7004.746382978723</v>
      </c>
      <c r="N89" s="30"/>
    </row>
    <row r="90" spans="1:16" s="12" customFormat="1" ht="60" customHeight="1" x14ac:dyDescent="0.25">
      <c r="A90" s="83" t="s">
        <v>242</v>
      </c>
      <c r="B90" s="40" t="s">
        <v>22</v>
      </c>
      <c r="C90" s="41" t="s">
        <v>63</v>
      </c>
      <c r="D90" s="6">
        <v>9090</v>
      </c>
      <c r="E90" s="4">
        <v>2400.27</v>
      </c>
      <c r="F90" s="6">
        <v>9568</v>
      </c>
      <c r="G90" s="4">
        <v>2934.13</v>
      </c>
      <c r="H90" s="6" t="s">
        <v>142</v>
      </c>
      <c r="I90" s="4">
        <v>3155.56</v>
      </c>
      <c r="J90" s="6" t="s">
        <v>142</v>
      </c>
      <c r="K90" s="4">
        <v>3096.3783451536647</v>
      </c>
      <c r="L90" s="6" t="s">
        <v>142</v>
      </c>
      <c r="M90" s="57">
        <v>3113.2428368794331</v>
      </c>
      <c r="N90" s="30"/>
    </row>
    <row r="91" spans="1:16" s="12" customFormat="1" ht="57.75" customHeight="1" x14ac:dyDescent="0.25">
      <c r="A91" s="83" t="s">
        <v>243</v>
      </c>
      <c r="B91" s="40" t="s">
        <v>21</v>
      </c>
      <c r="C91" s="41" t="s">
        <v>64</v>
      </c>
      <c r="D91" s="6">
        <v>39347</v>
      </c>
      <c r="E91" s="4">
        <v>10389.799999999999</v>
      </c>
      <c r="F91" s="6">
        <v>41418</v>
      </c>
      <c r="G91" s="4">
        <v>12701.15</v>
      </c>
      <c r="H91" s="6" t="s">
        <v>143</v>
      </c>
      <c r="I91" s="4">
        <v>13659.73</v>
      </c>
      <c r="J91" s="6" t="s">
        <v>143</v>
      </c>
      <c r="K91" s="4">
        <v>13403.547011276598</v>
      </c>
      <c r="L91" s="6" t="s">
        <v>143</v>
      </c>
      <c r="M91" s="57">
        <v>13476.55010638298</v>
      </c>
      <c r="N91" s="30"/>
    </row>
    <row r="92" spans="1:16" s="12" customFormat="1" ht="55.5" customHeight="1" x14ac:dyDescent="0.25">
      <c r="A92" s="83" t="s">
        <v>244</v>
      </c>
      <c r="B92" s="40" t="s">
        <v>65</v>
      </c>
      <c r="C92" s="41" t="s">
        <v>64</v>
      </c>
      <c r="D92" s="67">
        <v>7747.5</v>
      </c>
      <c r="E92" s="68">
        <v>2045.18</v>
      </c>
      <c r="F92" s="42">
        <v>29172</v>
      </c>
      <c r="G92" s="4">
        <v>8945.82</v>
      </c>
      <c r="H92" s="6">
        <v>29172</v>
      </c>
      <c r="I92" s="4">
        <v>9620.93</v>
      </c>
      <c r="J92" s="6">
        <v>29172</v>
      </c>
      <c r="K92" s="4">
        <v>9440.4937588652501</v>
      </c>
      <c r="L92" s="6">
        <v>29172</v>
      </c>
      <c r="M92" s="57">
        <v>9491.9121276595761</v>
      </c>
      <c r="N92" s="30"/>
    </row>
    <row r="93" spans="1:16" s="12" customFormat="1" ht="62.25" customHeight="1" x14ac:dyDescent="0.25">
      <c r="A93" s="83" t="s">
        <v>245</v>
      </c>
      <c r="B93" s="40" t="s">
        <v>116</v>
      </c>
      <c r="C93" s="41" t="s">
        <v>64</v>
      </c>
      <c r="D93" s="67">
        <v>21424.5</v>
      </c>
      <c r="E93" s="68">
        <v>4785.16</v>
      </c>
      <c r="F93" s="42">
        <v>0</v>
      </c>
      <c r="G93" s="4">
        <v>0</v>
      </c>
      <c r="H93" s="6">
        <v>0</v>
      </c>
      <c r="I93" s="4">
        <v>0</v>
      </c>
      <c r="J93" s="6">
        <v>0</v>
      </c>
      <c r="K93" s="4">
        <v>0</v>
      </c>
      <c r="L93" s="6">
        <v>0</v>
      </c>
      <c r="M93" s="57">
        <v>0</v>
      </c>
      <c r="N93" s="30"/>
    </row>
    <row r="94" spans="1:16" s="12" customFormat="1" ht="44.45" customHeight="1" x14ac:dyDescent="0.25">
      <c r="A94" s="83" t="s">
        <v>246</v>
      </c>
      <c r="B94" s="3" t="s">
        <v>47</v>
      </c>
      <c r="C94" s="90" t="s">
        <v>66</v>
      </c>
      <c r="D94" s="6">
        <v>109290</v>
      </c>
      <c r="E94" s="4">
        <v>42493.66</v>
      </c>
      <c r="F94" s="6">
        <v>131880</v>
      </c>
      <c r="G94" s="4">
        <v>46974.3</v>
      </c>
      <c r="H94" s="6">
        <v>161880</v>
      </c>
      <c r="I94" s="54">
        <v>50784.46</v>
      </c>
      <c r="J94" s="6">
        <v>180000</v>
      </c>
      <c r="K94" s="54">
        <f>48834.84</f>
        <v>48834.84</v>
      </c>
      <c r="L94" s="6">
        <v>198500</v>
      </c>
      <c r="M94" s="55">
        <f>48970.86</f>
        <v>48970.86</v>
      </c>
      <c r="N94" s="30"/>
    </row>
    <row r="95" spans="1:16" s="12" customFormat="1" ht="34.9" customHeight="1" x14ac:dyDescent="0.25">
      <c r="A95" s="83" t="s">
        <v>247</v>
      </c>
      <c r="B95" s="43" t="s">
        <v>48</v>
      </c>
      <c r="C95" s="91"/>
      <c r="D95" s="6">
        <v>5830</v>
      </c>
      <c r="E95" s="4">
        <v>2247.81</v>
      </c>
      <c r="F95" s="6">
        <v>6000</v>
      </c>
      <c r="G95" s="4">
        <v>2137.17</v>
      </c>
      <c r="H95" s="6">
        <v>10340</v>
      </c>
      <c r="I95" s="54">
        <v>3243.81</v>
      </c>
      <c r="J95" s="6">
        <v>12000</v>
      </c>
      <c r="K95" s="54">
        <f>3254.16</f>
        <v>3254.16</v>
      </c>
      <c r="L95" s="6">
        <v>14000</v>
      </c>
      <c r="M95" s="55">
        <f>3450.34</f>
        <v>3450.34</v>
      </c>
      <c r="N95" s="30"/>
    </row>
    <row r="96" spans="1:16" s="12" customFormat="1" ht="46.15" customHeight="1" x14ac:dyDescent="0.25">
      <c r="A96" s="83" t="s">
        <v>248</v>
      </c>
      <c r="B96" s="43" t="s">
        <v>49</v>
      </c>
      <c r="C96" s="92"/>
      <c r="D96" s="6">
        <v>20119</v>
      </c>
      <c r="E96" s="4">
        <v>3001.53</v>
      </c>
      <c r="F96" s="6">
        <v>19200</v>
      </c>
      <c r="G96" s="4">
        <v>3889.67</v>
      </c>
      <c r="H96" s="6">
        <v>29780</v>
      </c>
      <c r="I96" s="54">
        <v>4827.43</v>
      </c>
      <c r="J96" s="6">
        <v>32000</v>
      </c>
      <c r="K96" s="54">
        <f>4487.7</f>
        <v>4487.7</v>
      </c>
      <c r="L96" s="6">
        <v>34500</v>
      </c>
      <c r="M96" s="55">
        <f>4400.7</f>
        <v>4400.7</v>
      </c>
      <c r="N96" s="30"/>
    </row>
    <row r="97" spans="1:14" s="12" customFormat="1" ht="34.15" customHeight="1" x14ac:dyDescent="0.25">
      <c r="A97" s="83" t="s">
        <v>249</v>
      </c>
      <c r="B97" s="3" t="s">
        <v>50</v>
      </c>
      <c r="C97" s="3" t="s">
        <v>5</v>
      </c>
      <c r="D97" s="6">
        <v>8094</v>
      </c>
      <c r="E97" s="4">
        <v>7679.22</v>
      </c>
      <c r="F97" s="6">
        <v>5296</v>
      </c>
      <c r="G97" s="4">
        <v>6262.65</v>
      </c>
      <c r="H97" s="6">
        <v>8500</v>
      </c>
      <c r="I97" s="54">
        <v>9050.8240248536931</v>
      </c>
      <c r="J97" s="6">
        <v>8500</v>
      </c>
      <c r="K97" s="54">
        <f>8827.48</f>
        <v>8827.48</v>
      </c>
      <c r="L97" s="6">
        <v>8500</v>
      </c>
      <c r="M97" s="55">
        <v>8895.1925602677638</v>
      </c>
      <c r="N97" s="30"/>
    </row>
    <row r="98" spans="1:14" s="12" customFormat="1" ht="33.6" customHeight="1" x14ac:dyDescent="0.25">
      <c r="A98" s="83" t="s">
        <v>250</v>
      </c>
      <c r="B98" s="3" t="s">
        <v>51</v>
      </c>
      <c r="C98" s="3" t="s">
        <v>5</v>
      </c>
      <c r="D98" s="6">
        <v>297</v>
      </c>
      <c r="E98" s="4">
        <v>136.55000000000001</v>
      </c>
      <c r="F98" s="6">
        <v>3704</v>
      </c>
      <c r="G98" s="4">
        <v>2175.4899999999998</v>
      </c>
      <c r="H98" s="6">
        <v>500</v>
      </c>
      <c r="I98" s="54">
        <v>293.21651833834909</v>
      </c>
      <c r="J98" s="6">
        <v>500</v>
      </c>
      <c r="K98" s="54">
        <v>285.98</v>
      </c>
      <c r="L98" s="6">
        <v>500</v>
      </c>
      <c r="M98" s="55">
        <v>288.17456751653674</v>
      </c>
      <c r="N98" s="30"/>
    </row>
    <row r="99" spans="1:14" s="12" customFormat="1" ht="19.149999999999999" customHeight="1" x14ac:dyDescent="0.25">
      <c r="A99" s="83" t="s">
        <v>251</v>
      </c>
      <c r="B99" s="3" t="s">
        <v>27</v>
      </c>
      <c r="C99" s="3" t="s">
        <v>18</v>
      </c>
      <c r="D99" s="6">
        <v>222</v>
      </c>
      <c r="E99" s="4">
        <v>55805.35</v>
      </c>
      <c r="F99" s="6">
        <v>165</v>
      </c>
      <c r="G99" s="4">
        <v>81582.52</v>
      </c>
      <c r="H99" s="6">
        <v>180</v>
      </c>
      <c r="I99" s="54">
        <v>70463.16</v>
      </c>
      <c r="J99" s="6">
        <v>195</v>
      </c>
      <c r="K99" s="54">
        <v>67408.769939373218</v>
      </c>
      <c r="L99" s="6">
        <v>200</v>
      </c>
      <c r="M99" s="55">
        <v>69234.111349656901</v>
      </c>
      <c r="N99" s="30"/>
    </row>
    <row r="100" spans="1:14" s="12" customFormat="1" ht="37.5" customHeight="1" x14ac:dyDescent="0.25">
      <c r="A100" s="83" t="s">
        <v>252</v>
      </c>
      <c r="B100" s="3" t="s">
        <v>46</v>
      </c>
      <c r="C100" s="3" t="s">
        <v>40</v>
      </c>
      <c r="D100" s="6">
        <v>35725</v>
      </c>
      <c r="E100" s="4">
        <v>25774.95</v>
      </c>
      <c r="F100" s="6">
        <v>35</v>
      </c>
      <c r="G100" s="4">
        <v>11954.04</v>
      </c>
      <c r="H100" s="6">
        <v>35</v>
      </c>
      <c r="I100" s="54">
        <v>29636.14</v>
      </c>
      <c r="J100" s="6">
        <v>35</v>
      </c>
      <c r="K100" s="54">
        <v>26206.530060626777</v>
      </c>
      <c r="L100" s="6">
        <v>35</v>
      </c>
      <c r="M100" s="55">
        <v>26253.988650343119</v>
      </c>
      <c r="N100" s="30"/>
    </row>
    <row r="101" spans="1:14" ht="22.5" customHeight="1" x14ac:dyDescent="0.25">
      <c r="A101" s="84" t="s">
        <v>253</v>
      </c>
      <c r="B101" s="20" t="s">
        <v>7</v>
      </c>
      <c r="C101" s="31" t="s">
        <v>28</v>
      </c>
      <c r="D101" s="21" t="s">
        <v>28</v>
      </c>
      <c r="E101" s="9">
        <f>SUM(E102:E111)</f>
        <v>66382.91</v>
      </c>
      <c r="F101" s="21" t="s">
        <v>28</v>
      </c>
      <c r="G101" s="9">
        <f>SUM(G102:G111)</f>
        <v>41792.53</v>
      </c>
      <c r="H101" s="21" t="s">
        <v>28</v>
      </c>
      <c r="I101" s="9">
        <f>SUM(I102:I111)</f>
        <v>45027.655606807959</v>
      </c>
      <c r="J101" s="21" t="s">
        <v>28</v>
      </c>
      <c r="K101" s="9">
        <f>SUM(K102:K111)</f>
        <v>40925.841910000003</v>
      </c>
      <c r="L101" s="21" t="s">
        <v>28</v>
      </c>
      <c r="M101" s="58">
        <f>SUM(M102:M111)</f>
        <v>42384.784302215696</v>
      </c>
      <c r="N101" s="30"/>
    </row>
    <row r="102" spans="1:14" ht="47.25" x14ac:dyDescent="0.25">
      <c r="A102" s="83" t="s">
        <v>254</v>
      </c>
      <c r="B102" s="3" t="s">
        <v>29</v>
      </c>
      <c r="C102" s="3" t="s">
        <v>5</v>
      </c>
      <c r="D102" s="33">
        <v>805</v>
      </c>
      <c r="E102" s="4">
        <v>35067.5</v>
      </c>
      <c r="F102" s="33">
        <v>0</v>
      </c>
      <c r="G102" s="4">
        <v>0</v>
      </c>
      <c r="H102" s="33">
        <v>0</v>
      </c>
      <c r="I102" s="54">
        <v>0</v>
      </c>
      <c r="J102" s="33">
        <v>0</v>
      </c>
      <c r="K102" s="54">
        <v>0</v>
      </c>
      <c r="L102" s="33">
        <v>0</v>
      </c>
      <c r="M102" s="59">
        <v>0</v>
      </c>
      <c r="N102" s="30"/>
    </row>
    <row r="103" spans="1:14" ht="47.25" x14ac:dyDescent="0.25">
      <c r="A103" s="83" t="s">
        <v>255</v>
      </c>
      <c r="B103" s="3" t="s">
        <v>67</v>
      </c>
      <c r="C103" s="3" t="s">
        <v>5</v>
      </c>
      <c r="D103" s="33">
        <v>36</v>
      </c>
      <c r="E103" s="4">
        <v>977.98</v>
      </c>
      <c r="F103" s="33">
        <v>37</v>
      </c>
      <c r="G103" s="4">
        <v>3698.75</v>
      </c>
      <c r="H103" s="33">
        <v>31</v>
      </c>
      <c r="I103" s="54">
        <v>2371.5899999999997</v>
      </c>
      <c r="J103" s="33">
        <v>31</v>
      </c>
      <c r="K103" s="54">
        <v>2312.92</v>
      </c>
      <c r="L103" s="33">
        <v>31</v>
      </c>
      <c r="M103" s="59">
        <v>2331.16</v>
      </c>
      <c r="N103" s="30"/>
    </row>
    <row r="104" spans="1:14" ht="31.5" x14ac:dyDescent="0.25">
      <c r="A104" s="83" t="s">
        <v>256</v>
      </c>
      <c r="B104" s="3" t="s">
        <v>8</v>
      </c>
      <c r="C104" s="5" t="s">
        <v>41</v>
      </c>
      <c r="D104" s="34">
        <v>19</v>
      </c>
      <c r="E104" s="32">
        <v>403.88</v>
      </c>
      <c r="F104" s="34">
        <v>20</v>
      </c>
      <c r="G104" s="32">
        <v>363.26</v>
      </c>
      <c r="H104" s="34">
        <v>23</v>
      </c>
      <c r="I104" s="60">
        <v>498.69600000000003</v>
      </c>
      <c r="J104" s="34">
        <v>0</v>
      </c>
      <c r="K104" s="60">
        <v>0</v>
      </c>
      <c r="L104" s="34">
        <v>0</v>
      </c>
      <c r="M104" s="61">
        <v>0</v>
      </c>
      <c r="N104" s="30"/>
    </row>
    <row r="105" spans="1:14" ht="31.5" x14ac:dyDescent="0.25">
      <c r="A105" s="83" t="s">
        <v>257</v>
      </c>
      <c r="B105" s="3" t="s">
        <v>9</v>
      </c>
      <c r="C105" s="5" t="s">
        <v>41</v>
      </c>
      <c r="D105" s="33">
        <v>11</v>
      </c>
      <c r="E105" s="4">
        <v>791.55000000000007</v>
      </c>
      <c r="F105" s="33">
        <v>13</v>
      </c>
      <c r="G105" s="4">
        <v>1092.45</v>
      </c>
      <c r="H105" s="33">
        <v>13</v>
      </c>
      <c r="I105" s="54">
        <v>929.20399999999995</v>
      </c>
      <c r="J105" s="33">
        <v>0</v>
      </c>
      <c r="K105" s="54">
        <v>0</v>
      </c>
      <c r="L105" s="33">
        <v>0</v>
      </c>
      <c r="M105" s="59">
        <v>0</v>
      </c>
      <c r="N105" s="30"/>
    </row>
    <row r="106" spans="1:14" ht="15.75" x14ac:dyDescent="0.25">
      <c r="A106" s="83" t="s">
        <v>258</v>
      </c>
      <c r="B106" s="3" t="s">
        <v>154</v>
      </c>
      <c r="C106" s="5" t="s">
        <v>5</v>
      </c>
      <c r="D106" s="33">
        <v>0</v>
      </c>
      <c r="E106" s="4">
        <v>0</v>
      </c>
      <c r="F106" s="33">
        <v>28</v>
      </c>
      <c r="G106" s="4">
        <v>2379.21</v>
      </c>
      <c r="H106" s="33">
        <v>24</v>
      </c>
      <c r="I106" s="54">
        <v>1858.20615</v>
      </c>
      <c r="J106" s="33">
        <v>24</v>
      </c>
      <c r="K106" s="54">
        <v>1717.7819099999999</v>
      </c>
      <c r="L106" s="33">
        <v>24</v>
      </c>
      <c r="M106" s="59">
        <v>1753.0914299999999</v>
      </c>
      <c r="N106" s="30"/>
    </row>
    <row r="107" spans="1:14" ht="47.25" x14ac:dyDescent="0.25">
      <c r="A107" s="83" t="s">
        <v>259</v>
      </c>
      <c r="B107" s="3" t="s">
        <v>155</v>
      </c>
      <c r="C107" s="3" t="s">
        <v>158</v>
      </c>
      <c r="D107" s="33">
        <v>10243</v>
      </c>
      <c r="E107" s="4">
        <v>2983.18</v>
      </c>
      <c r="F107" s="33">
        <v>10310</v>
      </c>
      <c r="G107" s="4">
        <v>3710.11</v>
      </c>
      <c r="H107" s="6">
        <v>10500</v>
      </c>
      <c r="I107" s="54">
        <v>3390.2877559491076</v>
      </c>
      <c r="J107" s="6">
        <v>10500</v>
      </c>
      <c r="K107" s="54">
        <f>3306.62</f>
        <v>3306.62</v>
      </c>
      <c r="L107" s="6">
        <v>10500</v>
      </c>
      <c r="M107" s="59">
        <v>3331.990800745903</v>
      </c>
      <c r="N107" s="30"/>
    </row>
    <row r="108" spans="1:14" ht="31.5" x14ac:dyDescent="0.25">
      <c r="A108" s="83" t="s">
        <v>260</v>
      </c>
      <c r="B108" s="3" t="s">
        <v>156</v>
      </c>
      <c r="C108" s="3" t="s">
        <v>158</v>
      </c>
      <c r="D108" s="33">
        <v>19</v>
      </c>
      <c r="E108" s="4">
        <v>4829.45</v>
      </c>
      <c r="F108" s="33">
        <v>18</v>
      </c>
      <c r="G108" s="4">
        <v>5652.84</v>
      </c>
      <c r="H108" s="6">
        <v>18</v>
      </c>
      <c r="I108" s="54">
        <v>5072.3195695242548</v>
      </c>
      <c r="J108" s="6">
        <v>18</v>
      </c>
      <c r="K108" s="54">
        <v>4947.1499999999996</v>
      </c>
      <c r="L108" s="6">
        <v>18</v>
      </c>
      <c r="M108" s="59">
        <v>4985.0996023689559</v>
      </c>
      <c r="N108" s="30"/>
    </row>
    <row r="109" spans="1:14" ht="31.5" x14ac:dyDescent="0.25">
      <c r="A109" s="83" t="s">
        <v>261</v>
      </c>
      <c r="B109" s="3" t="s">
        <v>157</v>
      </c>
      <c r="C109" s="3" t="s">
        <v>158</v>
      </c>
      <c r="D109" s="33">
        <v>3</v>
      </c>
      <c r="E109" s="4">
        <v>596.44000000000005</v>
      </c>
      <c r="F109" s="33">
        <v>3</v>
      </c>
      <c r="G109" s="4">
        <v>748.71</v>
      </c>
      <c r="H109" s="6">
        <v>3</v>
      </c>
      <c r="I109" s="54">
        <v>744.95213133459401</v>
      </c>
      <c r="J109" s="6">
        <v>3</v>
      </c>
      <c r="K109" s="54">
        <v>726.57</v>
      </c>
      <c r="L109" s="6">
        <v>3</v>
      </c>
      <c r="M109" s="59">
        <v>732.14246910083864</v>
      </c>
      <c r="N109" s="30"/>
    </row>
    <row r="110" spans="1:14" ht="58.5" customHeight="1" x14ac:dyDescent="0.25">
      <c r="A110" s="83" t="s">
        <v>262</v>
      </c>
      <c r="B110" s="40" t="s">
        <v>42</v>
      </c>
      <c r="C110" s="3" t="s">
        <v>58</v>
      </c>
      <c r="D110" s="6">
        <v>4</v>
      </c>
      <c r="E110" s="4">
        <v>42.86</v>
      </c>
      <c r="F110" s="6">
        <v>4</v>
      </c>
      <c r="G110" s="4">
        <v>744.38</v>
      </c>
      <c r="H110" s="6" t="s">
        <v>144</v>
      </c>
      <c r="I110" s="4">
        <v>946.68</v>
      </c>
      <c r="J110" s="6" t="s">
        <v>144</v>
      </c>
      <c r="K110" s="4">
        <v>876.14</v>
      </c>
      <c r="L110" s="6" t="s">
        <v>144</v>
      </c>
      <c r="M110" s="57">
        <v>918.08</v>
      </c>
      <c r="N110" s="29"/>
    </row>
    <row r="111" spans="1:14" ht="41.25" customHeight="1" thickBot="1" x14ac:dyDescent="0.3">
      <c r="A111" s="85" t="s">
        <v>263</v>
      </c>
      <c r="B111" s="78" t="s">
        <v>43</v>
      </c>
      <c r="C111" s="79" t="s">
        <v>18</v>
      </c>
      <c r="D111" s="80">
        <v>77</v>
      </c>
      <c r="E111" s="81">
        <v>20690.07</v>
      </c>
      <c r="F111" s="80">
        <v>77</v>
      </c>
      <c r="G111" s="81">
        <v>23402.82</v>
      </c>
      <c r="H111" s="80">
        <v>77</v>
      </c>
      <c r="I111" s="81">
        <v>29215.72</v>
      </c>
      <c r="J111" s="80">
        <v>77</v>
      </c>
      <c r="K111" s="81">
        <v>27038.66</v>
      </c>
      <c r="L111" s="80">
        <v>77</v>
      </c>
      <c r="M111" s="82">
        <v>28333.22</v>
      </c>
      <c r="N111" s="29"/>
    </row>
    <row r="112" spans="1:14" ht="38.25" customHeight="1" x14ac:dyDescent="0.35">
      <c r="A112" s="87" t="s">
        <v>32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9"/>
    </row>
    <row r="113" spans="1:15" ht="63" x14ac:dyDescent="0.3">
      <c r="A113" s="16" t="s">
        <v>3</v>
      </c>
      <c r="B113" s="17" t="s">
        <v>6</v>
      </c>
      <c r="C113" s="18" t="s">
        <v>28</v>
      </c>
      <c r="D113" s="39" t="s">
        <v>28</v>
      </c>
      <c r="E113" s="39">
        <f>E114+E126</f>
        <v>1714259.6900000002</v>
      </c>
      <c r="F113" s="39" t="s">
        <v>28</v>
      </c>
      <c r="G113" s="39">
        <f>G114+G126</f>
        <v>1894535.9200000002</v>
      </c>
      <c r="H113" s="39" t="s">
        <v>28</v>
      </c>
      <c r="I113" s="39">
        <f>I114+I126</f>
        <v>1983186.5</v>
      </c>
      <c r="J113" s="39" t="s">
        <v>28</v>
      </c>
      <c r="K113" s="39">
        <f>K114+K126</f>
        <v>1938807.3999999997</v>
      </c>
      <c r="L113" s="39" t="s">
        <v>28</v>
      </c>
      <c r="M113" s="66">
        <f>M114+M126</f>
        <v>1949622.0999999999</v>
      </c>
      <c r="N113" s="10"/>
      <c r="O113" s="11"/>
    </row>
    <row r="114" spans="1:15" ht="18.75" x14ac:dyDescent="0.3">
      <c r="A114" s="19" t="s">
        <v>160</v>
      </c>
      <c r="B114" s="20" t="s">
        <v>19</v>
      </c>
      <c r="C114" s="18" t="s">
        <v>28</v>
      </c>
      <c r="D114" s="44" t="s">
        <v>28</v>
      </c>
      <c r="E114" s="44">
        <f>SUM(E115:E125)</f>
        <v>1713486.12</v>
      </c>
      <c r="F114" s="44" t="s">
        <v>28</v>
      </c>
      <c r="G114" s="44">
        <f>SUM(G115:G125)</f>
        <v>1893685.9200000002</v>
      </c>
      <c r="H114" s="44" t="s">
        <v>28</v>
      </c>
      <c r="I114" s="44">
        <f>SUM(I115:I125)</f>
        <v>1980383.9</v>
      </c>
      <c r="J114" s="44" t="s">
        <v>28</v>
      </c>
      <c r="K114" s="44">
        <f>SUM(K115:K125)</f>
        <v>1938807.3999999997</v>
      </c>
      <c r="L114" s="44" t="s">
        <v>28</v>
      </c>
      <c r="M114" s="62">
        <f>SUM(M115:M125)</f>
        <v>1949622.0999999999</v>
      </c>
    </row>
    <row r="115" spans="1:15" ht="31.5" x14ac:dyDescent="0.3">
      <c r="A115" s="23" t="s">
        <v>264</v>
      </c>
      <c r="B115" s="22" t="s">
        <v>10</v>
      </c>
      <c r="C115" s="36" t="s">
        <v>33</v>
      </c>
      <c r="D115" s="45">
        <v>2161</v>
      </c>
      <c r="E115" s="46">
        <v>528892.77</v>
      </c>
      <c r="F115" s="45">
        <v>2003</v>
      </c>
      <c r="G115" s="46">
        <v>581257.80000000005</v>
      </c>
      <c r="H115" s="45">
        <v>1892</v>
      </c>
      <c r="I115" s="46">
        <f>525390+3159+14308+150+1260.6</f>
        <v>544267.6</v>
      </c>
      <c r="J115" s="45">
        <v>1892</v>
      </c>
      <c r="K115" s="46">
        <f>530572.1+945+1577.7</f>
        <v>533094.79999999993</v>
      </c>
      <c r="L115" s="45">
        <v>1892</v>
      </c>
      <c r="M115" s="63">
        <f>530572.1+2160+6094.9</f>
        <v>538827</v>
      </c>
      <c r="N115" s="29"/>
    </row>
    <row r="116" spans="1:15" ht="48" customHeight="1" x14ac:dyDescent="0.3">
      <c r="A116" s="23" t="s">
        <v>265</v>
      </c>
      <c r="B116" s="22" t="s">
        <v>11</v>
      </c>
      <c r="C116" s="36" t="s">
        <v>33</v>
      </c>
      <c r="D116" s="45">
        <v>2161</v>
      </c>
      <c r="E116" s="46">
        <v>135101.6</v>
      </c>
      <c r="F116" s="45">
        <v>2003</v>
      </c>
      <c r="G116" s="46">
        <v>108618.6</v>
      </c>
      <c r="H116" s="45">
        <v>1892</v>
      </c>
      <c r="I116" s="46">
        <f>159582.1+256</f>
        <v>159838.1</v>
      </c>
      <c r="J116" s="45">
        <v>1892</v>
      </c>
      <c r="K116" s="46">
        <f>159537.1+256</f>
        <v>159793.1</v>
      </c>
      <c r="L116" s="45">
        <v>1892</v>
      </c>
      <c r="M116" s="63">
        <f>159537.1+256</f>
        <v>159793.1</v>
      </c>
      <c r="N116" s="29"/>
    </row>
    <row r="117" spans="1:15" ht="55.5" customHeight="1" x14ac:dyDescent="0.3">
      <c r="A117" s="23" t="s">
        <v>266</v>
      </c>
      <c r="B117" s="22" t="s">
        <v>12</v>
      </c>
      <c r="C117" s="36" t="s">
        <v>33</v>
      </c>
      <c r="D117" s="45">
        <v>2416</v>
      </c>
      <c r="E117" s="46">
        <v>354756.7</v>
      </c>
      <c r="F117" s="45">
        <f>2403+15</f>
        <v>2418</v>
      </c>
      <c r="G117" s="46">
        <v>396310.2</v>
      </c>
      <c r="H117" s="45">
        <v>2314</v>
      </c>
      <c r="I117" s="46">
        <f>403007.8+150</f>
        <v>403157.8</v>
      </c>
      <c r="J117" s="45">
        <v>2314</v>
      </c>
      <c r="K117" s="46">
        <v>396723</v>
      </c>
      <c r="L117" s="45">
        <v>2314</v>
      </c>
      <c r="M117" s="63">
        <v>399771.8</v>
      </c>
      <c r="N117" s="29"/>
    </row>
    <row r="118" spans="1:15" ht="37.5" customHeight="1" x14ac:dyDescent="0.3">
      <c r="A118" s="23" t="s">
        <v>267</v>
      </c>
      <c r="B118" s="22" t="s">
        <v>13</v>
      </c>
      <c r="C118" s="36" t="s">
        <v>33</v>
      </c>
      <c r="D118" s="45">
        <v>3</v>
      </c>
      <c r="E118" s="46">
        <v>440.5</v>
      </c>
      <c r="F118" s="45">
        <v>2</v>
      </c>
      <c r="G118" s="46">
        <v>327.8</v>
      </c>
      <c r="H118" s="45">
        <v>3</v>
      </c>
      <c r="I118" s="46">
        <v>510.6</v>
      </c>
      <c r="J118" s="45">
        <v>3</v>
      </c>
      <c r="K118" s="46">
        <v>502.4</v>
      </c>
      <c r="L118" s="45">
        <v>3</v>
      </c>
      <c r="M118" s="63">
        <v>487.1</v>
      </c>
      <c r="N118" s="29"/>
    </row>
    <row r="119" spans="1:15" ht="34.5" customHeight="1" x14ac:dyDescent="0.3">
      <c r="A119" s="23" t="s">
        <v>268</v>
      </c>
      <c r="B119" s="22" t="s">
        <v>14</v>
      </c>
      <c r="C119" s="36" t="s">
        <v>33</v>
      </c>
      <c r="D119" s="45">
        <v>2693</v>
      </c>
      <c r="E119" s="46">
        <v>395430.40000000002</v>
      </c>
      <c r="F119" s="45">
        <f>2689+18</f>
        <v>2707</v>
      </c>
      <c r="G119" s="46">
        <f>443677.3+30.4</f>
        <v>443707.7</v>
      </c>
      <c r="H119" s="45">
        <v>2715</v>
      </c>
      <c r="I119" s="46">
        <v>474421.2</v>
      </c>
      <c r="J119" s="45">
        <v>2715</v>
      </c>
      <c r="K119" s="46">
        <v>467002.6</v>
      </c>
      <c r="L119" s="45">
        <v>2715</v>
      </c>
      <c r="M119" s="63">
        <v>470612.2</v>
      </c>
      <c r="N119" s="29"/>
    </row>
    <row r="120" spans="1:15" ht="47.25" x14ac:dyDescent="0.3">
      <c r="A120" s="23" t="s">
        <v>269</v>
      </c>
      <c r="B120" s="22" t="s">
        <v>31</v>
      </c>
      <c r="C120" s="36" t="s">
        <v>33</v>
      </c>
      <c r="D120" s="45">
        <v>477</v>
      </c>
      <c r="E120" s="46">
        <v>70041</v>
      </c>
      <c r="F120" s="45">
        <f>470+2</f>
        <v>472</v>
      </c>
      <c r="G120" s="46">
        <v>77360.800000000003</v>
      </c>
      <c r="H120" s="45">
        <v>495</v>
      </c>
      <c r="I120" s="46">
        <v>85527.7</v>
      </c>
      <c r="J120" s="45">
        <v>495</v>
      </c>
      <c r="K120" s="46">
        <v>84213.4</v>
      </c>
      <c r="L120" s="45">
        <v>495</v>
      </c>
      <c r="M120" s="63">
        <v>84858.7</v>
      </c>
      <c r="N120" s="29"/>
    </row>
    <row r="121" spans="1:15" ht="87" customHeight="1" x14ac:dyDescent="0.3">
      <c r="A121" s="23" t="s">
        <v>270</v>
      </c>
      <c r="B121" s="22" t="s">
        <v>55</v>
      </c>
      <c r="C121" s="36" t="s">
        <v>56</v>
      </c>
      <c r="D121" s="45">
        <v>5</v>
      </c>
      <c r="E121" s="46">
        <v>734.22</v>
      </c>
      <c r="F121" s="45">
        <v>0</v>
      </c>
      <c r="G121" s="46">
        <v>0</v>
      </c>
      <c r="H121" s="45">
        <v>0</v>
      </c>
      <c r="I121" s="46">
        <v>0</v>
      </c>
      <c r="J121" s="45">
        <v>0</v>
      </c>
      <c r="K121" s="46">
        <v>0</v>
      </c>
      <c r="L121" s="45">
        <v>0</v>
      </c>
      <c r="M121" s="63">
        <v>0</v>
      </c>
      <c r="N121" s="29"/>
    </row>
    <row r="122" spans="1:15" ht="46.5" customHeight="1" x14ac:dyDescent="0.3">
      <c r="A122" s="23" t="s">
        <v>271</v>
      </c>
      <c r="B122" s="22" t="s">
        <v>17</v>
      </c>
      <c r="C122" s="36" t="s">
        <v>33</v>
      </c>
      <c r="D122" s="45">
        <v>113</v>
      </c>
      <c r="E122" s="46">
        <v>330.49</v>
      </c>
      <c r="F122" s="45">
        <v>80</v>
      </c>
      <c r="G122" s="46">
        <v>230</v>
      </c>
      <c r="H122" s="45">
        <v>80</v>
      </c>
      <c r="I122" s="46">
        <v>230</v>
      </c>
      <c r="J122" s="45">
        <v>0</v>
      </c>
      <c r="K122" s="46">
        <v>0</v>
      </c>
      <c r="L122" s="45">
        <v>0</v>
      </c>
      <c r="M122" s="63">
        <v>0</v>
      </c>
      <c r="N122" s="29"/>
    </row>
    <row r="123" spans="1:15" ht="41.25" customHeight="1" x14ac:dyDescent="0.3">
      <c r="A123" s="23" t="s">
        <v>272</v>
      </c>
      <c r="B123" s="22" t="s">
        <v>15</v>
      </c>
      <c r="C123" s="37" t="s">
        <v>57</v>
      </c>
      <c r="D123" s="45">
        <v>172130</v>
      </c>
      <c r="E123" s="46">
        <v>55623.83</v>
      </c>
      <c r="F123" s="45">
        <v>217184</v>
      </c>
      <c r="G123" s="46">
        <v>77180.899999999994</v>
      </c>
      <c r="H123" s="45">
        <f>217184+1100</f>
        <v>218284</v>
      </c>
      <c r="I123" s="46">
        <f>77400.2+21502.8</f>
        <v>98903</v>
      </c>
      <c r="J123" s="45">
        <f>217184+1100</f>
        <v>218284</v>
      </c>
      <c r="K123" s="46">
        <f>75707.4+21502.8</f>
        <v>97210.2</v>
      </c>
      <c r="L123" s="45">
        <f>217184+1100</f>
        <v>218284</v>
      </c>
      <c r="M123" s="63">
        <f>76206.8+21502.8</f>
        <v>97709.6</v>
      </c>
      <c r="N123" s="29"/>
    </row>
    <row r="124" spans="1:15" ht="33" customHeight="1" x14ac:dyDescent="0.3">
      <c r="A124" s="23" t="s">
        <v>273</v>
      </c>
      <c r="B124" s="35" t="s">
        <v>16</v>
      </c>
      <c r="C124" s="36" t="s">
        <v>33</v>
      </c>
      <c r="D124" s="45">
        <v>5545</v>
      </c>
      <c r="E124" s="46">
        <v>155206.41</v>
      </c>
      <c r="F124" s="45">
        <v>5564</v>
      </c>
      <c r="G124" s="46">
        <v>189118.5</v>
      </c>
      <c r="H124" s="45">
        <v>5486</v>
      </c>
      <c r="I124" s="46">
        <f>178773.3+13937.4</f>
        <v>192710.69999999998</v>
      </c>
      <c r="J124" s="45">
        <v>5486</v>
      </c>
      <c r="K124" s="46">
        <f>172878.4+13279.3</f>
        <v>186157.69999999998</v>
      </c>
      <c r="L124" s="45">
        <v>5486</v>
      </c>
      <c r="M124" s="63">
        <f>173108.1+10344.3</f>
        <v>183452.4</v>
      </c>
      <c r="N124" s="29"/>
    </row>
    <row r="125" spans="1:15" ht="44.25" customHeight="1" x14ac:dyDescent="0.3">
      <c r="A125" s="23" t="s">
        <v>274</v>
      </c>
      <c r="B125" s="3" t="s">
        <v>4</v>
      </c>
      <c r="C125" s="36" t="s">
        <v>30</v>
      </c>
      <c r="D125" s="45">
        <v>2970</v>
      </c>
      <c r="E125" s="46">
        <v>16928.2</v>
      </c>
      <c r="F125" s="45">
        <v>2975</v>
      </c>
      <c r="G125" s="46">
        <v>19573.62</v>
      </c>
      <c r="H125" s="45">
        <v>2975</v>
      </c>
      <c r="I125" s="46">
        <f>20076.4+740.8</f>
        <v>20817.2</v>
      </c>
      <c r="J125" s="45">
        <v>2975</v>
      </c>
      <c r="K125" s="46">
        <v>14110.2</v>
      </c>
      <c r="L125" s="45">
        <v>2975</v>
      </c>
      <c r="M125" s="63">
        <f>13786.9+323.3</f>
        <v>14110.199999999999</v>
      </c>
      <c r="N125" s="29"/>
    </row>
    <row r="126" spans="1:15" ht="24" customHeight="1" x14ac:dyDescent="0.3">
      <c r="A126" s="19" t="s">
        <v>253</v>
      </c>
      <c r="B126" s="20" t="s">
        <v>7</v>
      </c>
      <c r="C126" s="18" t="s">
        <v>28</v>
      </c>
      <c r="D126" s="46" t="s">
        <v>28</v>
      </c>
      <c r="E126" s="44">
        <f>SUM(E127:E127)</f>
        <v>773.57</v>
      </c>
      <c r="F126" s="44" t="s">
        <v>28</v>
      </c>
      <c r="G126" s="44">
        <f>SUM(G127:G127)</f>
        <v>850</v>
      </c>
      <c r="H126" s="44" t="s">
        <v>28</v>
      </c>
      <c r="I126" s="44">
        <f>SUM(I127:I127)</f>
        <v>2802.6</v>
      </c>
      <c r="J126" s="44" t="s">
        <v>28</v>
      </c>
      <c r="K126" s="44">
        <f>SUM(K127:K127)</f>
        <v>0</v>
      </c>
      <c r="L126" s="44" t="s">
        <v>28</v>
      </c>
      <c r="M126" s="62">
        <f>SUM(M127:M127)</f>
        <v>0</v>
      </c>
    </row>
    <row r="127" spans="1:15" ht="51" customHeight="1" thickBot="1" x14ac:dyDescent="0.35">
      <c r="A127" s="72" t="s">
        <v>254</v>
      </c>
      <c r="B127" s="73" t="s">
        <v>44</v>
      </c>
      <c r="C127" s="74" t="s">
        <v>18</v>
      </c>
      <c r="D127" s="75">
        <v>19</v>
      </c>
      <c r="E127" s="76">
        <v>773.57</v>
      </c>
      <c r="F127" s="75">
        <v>20</v>
      </c>
      <c r="G127" s="76">
        <v>850</v>
      </c>
      <c r="H127" s="75">
        <v>65</v>
      </c>
      <c r="I127" s="76">
        <f>850+1952.6</f>
        <v>2802.6</v>
      </c>
      <c r="J127" s="76">
        <v>0</v>
      </c>
      <c r="K127" s="76">
        <v>0</v>
      </c>
      <c r="L127" s="76">
        <v>0</v>
      </c>
      <c r="M127" s="77">
        <v>0</v>
      </c>
      <c r="N127" s="29"/>
    </row>
    <row r="128" spans="1:15" ht="35.25" customHeight="1" thickBot="1" x14ac:dyDescent="0.35">
      <c r="A128" s="69"/>
      <c r="B128" s="86" t="s">
        <v>35</v>
      </c>
      <c r="C128" s="38"/>
      <c r="D128" s="70" t="s">
        <v>28</v>
      </c>
      <c r="E128" s="70">
        <f>E113+E7</f>
        <v>2223053.3200000003</v>
      </c>
      <c r="F128" s="70" t="s">
        <v>28</v>
      </c>
      <c r="G128" s="70">
        <f>G113+G7</f>
        <v>2484865.14169</v>
      </c>
      <c r="H128" s="70" t="s">
        <v>28</v>
      </c>
      <c r="I128" s="70">
        <f>I113+I7</f>
        <v>2609782.0971999997</v>
      </c>
      <c r="J128" s="70" t="s">
        <v>28</v>
      </c>
      <c r="K128" s="70">
        <f>K113+K7</f>
        <v>2534041.0994099993</v>
      </c>
      <c r="L128" s="70" t="s">
        <v>28</v>
      </c>
      <c r="M128" s="71">
        <f>M113+M7</f>
        <v>2552106.1019700002</v>
      </c>
    </row>
    <row r="129" spans="1:13" ht="15.75" x14ac:dyDescent="0.25">
      <c r="A129" s="24"/>
      <c r="B129" s="25"/>
      <c r="C129" s="25"/>
      <c r="D129" s="26"/>
      <c r="E129" s="27"/>
      <c r="F129" s="26"/>
      <c r="G129" s="27"/>
      <c r="H129" s="65"/>
      <c r="I129" s="64"/>
      <c r="J129" s="65"/>
      <c r="K129" s="64"/>
      <c r="L129" s="65"/>
    </row>
    <row r="130" spans="1:13" ht="15.75" x14ac:dyDescent="0.25">
      <c r="A130" s="24"/>
      <c r="B130" s="25"/>
      <c r="C130" s="25"/>
      <c r="D130" s="26"/>
      <c r="E130" s="27"/>
      <c r="F130" s="26"/>
      <c r="G130" s="27"/>
      <c r="H130" s="65"/>
      <c r="I130" s="27"/>
      <c r="J130" s="65"/>
      <c r="K130" s="27"/>
      <c r="L130" s="65"/>
      <c r="M130" s="27"/>
    </row>
    <row r="131" spans="1:13" ht="15.75" x14ac:dyDescent="0.25">
      <c r="A131" s="24"/>
      <c r="B131" s="25"/>
      <c r="C131" s="25"/>
      <c r="D131" s="26"/>
      <c r="E131" s="27"/>
      <c r="F131" s="26"/>
      <c r="G131" s="27"/>
      <c r="H131" s="65"/>
      <c r="I131" s="64"/>
      <c r="J131" s="65"/>
      <c r="K131" s="64"/>
      <c r="L131" s="65"/>
    </row>
    <row r="132" spans="1:13" ht="15.75" x14ac:dyDescent="0.25">
      <c r="A132" s="24"/>
      <c r="B132" s="25"/>
      <c r="C132" s="25"/>
      <c r="D132" s="26"/>
      <c r="E132" s="27"/>
      <c r="F132" s="26"/>
      <c r="G132" s="27"/>
      <c r="H132" s="65"/>
      <c r="I132" s="64"/>
      <c r="J132" s="65"/>
      <c r="K132" s="64"/>
      <c r="L132" s="65"/>
    </row>
    <row r="133" spans="1:13" ht="15.75" x14ac:dyDescent="0.25">
      <c r="A133" s="24"/>
      <c r="B133" s="25"/>
      <c r="C133" s="25"/>
      <c r="D133" s="26"/>
      <c r="E133" s="27"/>
      <c r="F133" s="26"/>
      <c r="G133" s="27"/>
      <c r="H133" s="65"/>
      <c r="I133" s="64"/>
      <c r="J133" s="65"/>
      <c r="K133" s="64"/>
      <c r="L133" s="65"/>
    </row>
    <row r="134" spans="1:13" ht="15.75" x14ac:dyDescent="0.25">
      <c r="A134" s="24"/>
      <c r="B134" s="25"/>
      <c r="C134" s="25"/>
      <c r="D134" s="26"/>
      <c r="E134" s="27"/>
      <c r="F134" s="26"/>
      <c r="G134" s="27"/>
      <c r="H134" s="65"/>
      <c r="I134" s="64"/>
      <c r="J134" s="65"/>
      <c r="K134" s="64"/>
      <c r="L134" s="65"/>
    </row>
    <row r="135" spans="1:13" ht="15.75" x14ac:dyDescent="0.25">
      <c r="A135" s="24"/>
      <c r="B135" s="25"/>
      <c r="C135" s="25"/>
      <c r="D135" s="26"/>
      <c r="E135" s="27"/>
      <c r="F135" s="26"/>
      <c r="G135" s="27"/>
      <c r="H135" s="65"/>
      <c r="I135" s="64"/>
      <c r="J135" s="65"/>
      <c r="K135" s="64"/>
      <c r="L135" s="65"/>
    </row>
    <row r="136" spans="1:13" ht="15.75" x14ac:dyDescent="0.25">
      <c r="A136" s="24"/>
      <c r="B136" s="25"/>
      <c r="C136" s="25"/>
      <c r="D136" s="26"/>
      <c r="E136" s="27"/>
      <c r="F136" s="26"/>
      <c r="G136" s="27"/>
      <c r="H136" s="65"/>
      <c r="I136" s="64"/>
      <c r="J136" s="65"/>
      <c r="K136" s="64"/>
      <c r="L136" s="65"/>
    </row>
    <row r="137" spans="1:13" ht="15.75" x14ac:dyDescent="0.25">
      <c r="A137" s="24"/>
      <c r="B137" s="25"/>
      <c r="C137" s="25"/>
      <c r="D137" s="26"/>
      <c r="E137" s="27"/>
      <c r="F137" s="26"/>
      <c r="G137" s="27"/>
      <c r="H137" s="65"/>
      <c r="I137" s="64"/>
      <c r="J137" s="65"/>
      <c r="K137" s="64"/>
      <c r="L137" s="65"/>
    </row>
  </sheetData>
  <mergeCells count="15">
    <mergeCell ref="A6:M6"/>
    <mergeCell ref="C94:C96"/>
    <mergeCell ref="A112:M112"/>
    <mergeCell ref="A1:M2"/>
    <mergeCell ref="A3:A5"/>
    <mergeCell ref="B3:B5"/>
    <mergeCell ref="C3:C5"/>
    <mergeCell ref="D3:E3"/>
    <mergeCell ref="F3:G3"/>
    <mergeCell ref="H3:M3"/>
    <mergeCell ref="D4:E4"/>
    <mergeCell ref="F4:G4"/>
    <mergeCell ref="H4:I4"/>
    <mergeCell ref="J4:K4"/>
    <mergeCell ref="L4:M4"/>
  </mergeCells>
  <phoneticPr fontId="13" type="noConversion"/>
  <pageMargins left="0.31496062992125984" right="0.19685039370078741" top="0.78740157480314965" bottom="0.59055118110236227" header="0.31496062992125984" footer="0.31496062992125984"/>
  <pageSetup paperSize="9" scale="41" firstPageNumber="372" fitToHeight="0" orientation="landscape" useFirstPageNumber="1" r:id="rId1"/>
  <headerFooter>
    <oddFooter>&amp;R&amp;P</oddFooter>
  </headerFooter>
  <rowBreaks count="2" manualBreakCount="2">
    <brk id="88" max="12" man="1"/>
    <brk id="1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МЗ</vt:lpstr>
      <vt:lpstr>МЗ!Заголовки_для_печати</vt:lpstr>
      <vt:lpstr>МЗ!Область_печати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Арсланова Альбина</dc:creator>
  <cp:lastModifiedBy>Абдуллина С.Ч.</cp:lastModifiedBy>
  <cp:lastPrinted>2024-11-26T11:34:23Z</cp:lastPrinted>
  <dcterms:created xsi:type="dcterms:W3CDTF">2017-11-03T02:29:30Z</dcterms:created>
  <dcterms:modified xsi:type="dcterms:W3CDTF">2024-11-26T11:34:34Z</dcterms:modified>
</cp:coreProperties>
</file>