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9A4123DD-3907-41B1-8069-546BE25689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" sheetId="2" r:id="rId1"/>
  </sheets>
  <definedNames>
    <definedName name="_xlnm.Print_Titles" localSheetId="0">'5'!$6:$7</definedName>
    <definedName name="_xlnm.Print_Area" localSheetId="0">'5'!$A$1:$N$44</definedName>
  </definedNames>
  <calcPr calcId="191029"/>
</workbook>
</file>

<file path=xl/calcChain.xml><?xml version="1.0" encoding="utf-8"?>
<calcChain xmlns="http://schemas.openxmlformats.org/spreadsheetml/2006/main">
  <c r="M21" i="2" l="1"/>
  <c r="I21" i="2"/>
  <c r="E21" i="2"/>
  <c r="C13" i="2"/>
  <c r="M13" i="2"/>
  <c r="I13" i="2"/>
  <c r="E13" i="2"/>
  <c r="M16" i="2"/>
  <c r="I16" i="2"/>
  <c r="E16" i="2"/>
  <c r="N13" i="2"/>
  <c r="J13" i="2"/>
  <c r="F13" i="2"/>
  <c r="N16" i="2"/>
  <c r="J16" i="2"/>
  <c r="F16" i="2"/>
  <c r="F30" i="2" l="1"/>
  <c r="F21" i="2" l="1"/>
  <c r="E32" i="2" l="1"/>
  <c r="N42" i="2"/>
  <c r="M42" i="2"/>
  <c r="J42" i="2"/>
  <c r="I42" i="2"/>
  <c r="F40" i="2"/>
  <c r="F39" i="2"/>
  <c r="F42" i="2"/>
  <c r="E42" i="2"/>
  <c r="N15" i="2" l="1"/>
  <c r="J15" i="2" l="1"/>
  <c r="F15" i="2"/>
  <c r="D32" i="2" l="1"/>
  <c r="J29" i="2"/>
  <c r="I29" i="2"/>
  <c r="H29" i="2"/>
  <c r="E29" i="2"/>
  <c r="F29" i="2"/>
  <c r="D29" i="2"/>
  <c r="C27" i="2" l="1"/>
  <c r="C37" i="2"/>
  <c r="C38" i="2"/>
  <c r="C39" i="2"/>
  <c r="C40" i="2"/>
  <c r="C41" i="2"/>
  <c r="K39" i="2" l="1"/>
  <c r="C26" i="2"/>
  <c r="K44" i="2" l="1"/>
  <c r="K43" i="2"/>
  <c r="K42" i="2"/>
  <c r="G44" i="2"/>
  <c r="G43" i="2"/>
  <c r="G42" i="2"/>
  <c r="C44" i="2"/>
  <c r="C43" i="2"/>
  <c r="C42" i="2"/>
  <c r="G16" i="2"/>
  <c r="D36" i="2"/>
  <c r="E36" i="2"/>
  <c r="H36" i="2"/>
  <c r="I36" i="2"/>
  <c r="J36" i="2"/>
  <c r="L36" i="2"/>
  <c r="M36" i="2"/>
  <c r="N36" i="2"/>
  <c r="C35" i="2"/>
  <c r="M29" i="2"/>
  <c r="N29" i="2"/>
  <c r="L29" i="2"/>
  <c r="K30" i="2"/>
  <c r="C30" i="2"/>
  <c r="K27" i="2"/>
  <c r="G27" i="2"/>
  <c r="D21" i="2"/>
  <c r="C21" i="2" s="1"/>
  <c r="H21" i="2"/>
  <c r="J21" i="2"/>
  <c r="L21" i="2"/>
  <c r="N21" i="2"/>
  <c r="K22" i="2"/>
  <c r="G22" i="2"/>
  <c r="C22" i="2"/>
  <c r="D14" i="2"/>
  <c r="E14" i="2"/>
  <c r="F14" i="2"/>
  <c r="H14" i="2"/>
  <c r="I14" i="2"/>
  <c r="J14" i="2"/>
  <c r="L14" i="2"/>
  <c r="M14" i="2"/>
  <c r="N14" i="2"/>
  <c r="K15" i="2"/>
  <c r="K14" i="2" s="1"/>
  <c r="G15" i="2"/>
  <c r="G14" i="2" s="1"/>
  <c r="C15" i="2"/>
  <c r="C14" i="2" s="1"/>
  <c r="M12" i="2"/>
  <c r="N12" i="2"/>
  <c r="L12" i="2"/>
  <c r="I12" i="2"/>
  <c r="J12" i="2"/>
  <c r="H12" i="2"/>
  <c r="E12" i="2"/>
  <c r="F12" i="2"/>
  <c r="D12" i="2"/>
  <c r="D10" i="2"/>
  <c r="E10" i="2"/>
  <c r="F10" i="2"/>
  <c r="H10" i="2"/>
  <c r="I10" i="2"/>
  <c r="J10" i="2"/>
  <c r="L10" i="2"/>
  <c r="M10" i="2"/>
  <c r="N10" i="2"/>
  <c r="K41" i="2"/>
  <c r="G41" i="2"/>
  <c r="G39" i="2"/>
  <c r="K38" i="2"/>
  <c r="G38" i="2"/>
  <c r="K37" i="2"/>
  <c r="G37" i="2"/>
  <c r="K34" i="2"/>
  <c r="G34" i="2"/>
  <c r="C34" i="2"/>
  <c r="K33" i="2"/>
  <c r="G33" i="2"/>
  <c r="C33" i="2"/>
  <c r="K31" i="2"/>
  <c r="G31" i="2"/>
  <c r="C31" i="2"/>
  <c r="N24" i="2"/>
  <c r="L24" i="2"/>
  <c r="J24" i="2"/>
  <c r="I24" i="2"/>
  <c r="M24" i="2"/>
  <c r="H24" i="2"/>
  <c r="F24" i="2"/>
  <c r="E24" i="2"/>
  <c r="K25" i="2"/>
  <c r="G25" i="2"/>
  <c r="C25" i="2"/>
  <c r="K23" i="2"/>
  <c r="G23" i="2"/>
  <c r="C23" i="2"/>
  <c r="K19" i="2"/>
  <c r="G19" i="2"/>
  <c r="C19" i="2"/>
  <c r="K18" i="2"/>
  <c r="G18" i="2"/>
  <c r="C18" i="2"/>
  <c r="K16" i="2"/>
  <c r="C16" i="2"/>
  <c r="K13" i="2"/>
  <c r="G13" i="2"/>
  <c r="K11" i="2"/>
  <c r="K10" i="2" s="1"/>
  <c r="G11" i="2"/>
  <c r="G10" i="2" s="1"/>
  <c r="C11" i="2"/>
  <c r="C10" i="2" s="1"/>
  <c r="J20" i="2" l="1"/>
  <c r="K21" i="2"/>
  <c r="I9" i="2"/>
  <c r="L9" i="2"/>
  <c r="D9" i="2"/>
  <c r="H9" i="2"/>
  <c r="N9" i="2"/>
  <c r="F9" i="2"/>
  <c r="M9" i="2"/>
  <c r="E9" i="2"/>
  <c r="J9" i="2"/>
  <c r="C36" i="2"/>
  <c r="F36" i="2"/>
  <c r="K29" i="2"/>
  <c r="C29" i="2"/>
  <c r="G29" i="2"/>
  <c r="G30" i="2"/>
  <c r="G21" i="2"/>
  <c r="D24" i="2"/>
  <c r="N20" i="2"/>
  <c r="C12" i="2"/>
  <c r="C9" i="2" s="1"/>
  <c r="L20" i="2"/>
  <c r="K26" i="2"/>
  <c r="E20" i="2"/>
  <c r="H20" i="2"/>
  <c r="G12" i="2"/>
  <c r="G9" i="2" s="1"/>
  <c r="K12" i="2"/>
  <c r="K9" i="2" s="1"/>
  <c r="G40" i="2"/>
  <c r="G36" i="2" s="1"/>
  <c r="K40" i="2"/>
  <c r="K36" i="2" s="1"/>
  <c r="G26" i="2"/>
  <c r="G24" i="2" s="1"/>
  <c r="I20" i="2"/>
  <c r="M20" i="2"/>
  <c r="K20" i="2" l="1"/>
  <c r="G20" i="2"/>
  <c r="D20" i="2"/>
  <c r="C24" i="2"/>
  <c r="I32" i="2"/>
  <c r="H32" i="2"/>
  <c r="H28" i="2" s="1"/>
  <c r="H8" i="2" s="1"/>
  <c r="G35" i="2"/>
  <c r="N32" i="2"/>
  <c r="N28" i="2" s="1"/>
  <c r="N8" i="2" s="1"/>
  <c r="F32" i="2"/>
  <c r="M32" i="2"/>
  <c r="E28" i="2"/>
  <c r="E8" i="2" s="1"/>
  <c r="J32" i="2"/>
  <c r="J28" i="2" s="1"/>
  <c r="J8" i="2" s="1"/>
  <c r="L32" i="2"/>
  <c r="L28" i="2" s="1"/>
  <c r="L8" i="2" s="1"/>
  <c r="K35" i="2"/>
  <c r="K24" i="2"/>
  <c r="F20" i="2"/>
  <c r="F28" i="2" l="1"/>
  <c r="F8" i="2" s="1"/>
  <c r="C32" i="2"/>
  <c r="C20" i="2"/>
  <c r="C28" i="2"/>
  <c r="C8" i="2" s="1"/>
  <c r="K32" i="2"/>
  <c r="K28" i="2" s="1"/>
  <c r="K8" i="2" s="1"/>
  <c r="M28" i="2"/>
  <c r="M8" i="2" s="1"/>
  <c r="G32" i="2"/>
  <c r="G28" i="2" s="1"/>
  <c r="G8" i="2" s="1"/>
  <c r="I28" i="2"/>
  <c r="I8" i="2" s="1"/>
  <c r="D28" i="2"/>
  <c r="D8" i="2" s="1"/>
</calcChain>
</file>

<file path=xl/sharedStrings.xml><?xml version="1.0" encoding="utf-8"?>
<sst xmlns="http://schemas.openxmlformats.org/spreadsheetml/2006/main" count="92" uniqueCount="82">
  <si>
    <t>Компенсация родительской платы за присмотр и уход за детьми</t>
  </si>
  <si>
    <t>Улучшение жилищных условий (молодых семей, семей с детьми, многодетных семей с детьми и пр.)</t>
  </si>
  <si>
    <t>Организация временного трудоустройства несовершеннолетних граждан в возрасте от 14 до 18 лет в свободное от учебы время</t>
  </si>
  <si>
    <t>Годы
Наименование мероприятия</t>
  </si>
  <si>
    <t xml:space="preserve">для детей из льготных категорий семей </t>
  </si>
  <si>
    <t>Организация летнего отдыха и оздоровления (в том числе в стационарных детских оздоровительных лагерях)</t>
  </si>
  <si>
    <t>Поддержка социально ориентированных некоммерческих организаций</t>
  </si>
  <si>
    <t>Реализация мероприятий, направленных на развитие детей</t>
  </si>
  <si>
    <t>Школьное питание (горячее питание), предоставляемое бесплатно, всего</t>
  </si>
  <si>
    <t>из них:</t>
  </si>
  <si>
    <t>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материалами, в том числе в рамках государственной поддержки отрасли культуры</t>
  </si>
  <si>
    <t>в том числе</t>
  </si>
  <si>
    <t>федеральный  бюджет</t>
  </si>
  <si>
    <t>бюджет автономного округа</t>
  </si>
  <si>
    <t>бюджет города</t>
  </si>
  <si>
    <t>развитие системы образования в сфере культуры и искусства, на поддержку семьи, материнства и детства, на патриотическое воспитание граждан, на профилактику социально-негативных явлений, на сохранение народного творчества и прочее                              всего, в том числе:</t>
  </si>
  <si>
    <t>Расходы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</si>
  <si>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Объемы финансового обеспечения общеобразовательных организаций</t>
  </si>
  <si>
    <t>1.</t>
  </si>
  <si>
    <t>1.1.</t>
  </si>
  <si>
    <t>1.2.</t>
  </si>
  <si>
    <t>Объемы финансового обеспечения дошкольных образовательных организаций</t>
  </si>
  <si>
    <t xml:space="preserve">Объемы финансового обеспечения организаций дополнительного образования </t>
  </si>
  <si>
    <t>1.3.</t>
  </si>
  <si>
    <t>1.4.</t>
  </si>
  <si>
    <t>Содержание и развитие организаций дополнительного образования, всего:</t>
  </si>
  <si>
    <t>Содержание и развитие общеобразовательных организаций, всего:</t>
  </si>
  <si>
    <t>Содержание и развитие дошкольных образовательных  организаций, всего:</t>
  </si>
  <si>
    <t>Образование</t>
  </si>
  <si>
    <t>2.</t>
  </si>
  <si>
    <t>2.1.</t>
  </si>
  <si>
    <t>1.1.1.</t>
  </si>
  <si>
    <t>1.2.1.</t>
  </si>
  <si>
    <t>1.3.1.</t>
  </si>
  <si>
    <t>2.1.1.</t>
  </si>
  <si>
    <t>2.1.2.</t>
  </si>
  <si>
    <t>3.</t>
  </si>
  <si>
    <t>3.1.</t>
  </si>
  <si>
    <t>4.</t>
  </si>
  <si>
    <t>Культура</t>
  </si>
  <si>
    <t>Объемы финансового обеспечения учреждений культуры, всего</t>
  </si>
  <si>
    <t>4.1.</t>
  </si>
  <si>
    <t>Содержание и развитие учреждений культуры, всего</t>
  </si>
  <si>
    <t>4.2.</t>
  </si>
  <si>
    <t>Реализация мероприятий, направленных на детей и молодежь, всего</t>
  </si>
  <si>
    <t>прочие мероприятия направленные на детей и молодежь</t>
  </si>
  <si>
    <t>5.</t>
  </si>
  <si>
    <t>Объемы финансового обеспечения учреждений физической культуры и спорта</t>
  </si>
  <si>
    <t>Расходы муниципальных образований по развитию сети спортивных объектов шаговой доступности</t>
  </si>
  <si>
    <t>Проведение спортивно-массовых мероприятий</t>
  </si>
  <si>
    <t>6.</t>
  </si>
  <si>
    <t>Поддержка деятельности добровольческого (волонтерского) движения, детских клубных формирований, реализация проектов (программ) детских общественных объединений</t>
  </si>
  <si>
    <t xml:space="preserve">Поддержка деятельности центров патриотического воспитания "Юнармия", патриотических объединений (клубов),организация и проведение мероприятий, направленных на патриотическое воспитание, спортивно-туристические мероприятия </t>
  </si>
  <si>
    <t>Прочие мероприятия направленные на развитие детей, подростков и молодежи</t>
  </si>
  <si>
    <t>№ п/п</t>
  </si>
  <si>
    <t>(тыс. рублей)</t>
  </si>
  <si>
    <t>Всего</t>
  </si>
  <si>
    <t>Физическая культура и спорт</t>
  </si>
  <si>
    <t>Содержание и развитие учреждений физической культуры и спорта, всего</t>
  </si>
  <si>
    <t>Реализация мероприятий, направленных на формирование здорового образа жизни у детей, детских спортивных мероприятий, массовых детских спортивных мероприятий, всего:</t>
  </si>
  <si>
    <t>Молодежная политика</t>
  </si>
  <si>
    <t>1.5.</t>
  </si>
  <si>
    <t>2.2.</t>
  </si>
  <si>
    <t>2.2.1.</t>
  </si>
  <si>
    <t>2.2.2.</t>
  </si>
  <si>
    <t>2.2.3.</t>
  </si>
  <si>
    <t>3.1.1.</t>
  </si>
  <si>
    <t>3.1.2.</t>
  </si>
  <si>
    <t>3.2.</t>
  </si>
  <si>
    <t>3.2.1.</t>
  </si>
  <si>
    <t>3.2.2.</t>
  </si>
  <si>
    <t>3.2.3.</t>
  </si>
  <si>
    <t>4.3.</t>
  </si>
  <si>
    <t>4.4.</t>
  </si>
  <si>
    <t>4.5.</t>
  </si>
  <si>
    <t>7.</t>
  </si>
  <si>
    <t>Информация об объемах бюджетных ассигнований, направляемых на государственную поддержку семьи и детей, предусмотренных в проекте решения Думы города "О бюджете города Радужный на 2025 год и на плановый период 2026 и 2027 годов"</t>
  </si>
  <si>
    <t>2025 год уточненный проект</t>
  </si>
  <si>
    <t>2026 год уточненный  проект</t>
  </si>
  <si>
    <t>2027 год уточненный проект</t>
  </si>
  <si>
    <t>Приложение № 5</t>
  </si>
  <si>
    <t xml:space="preserve">к пояснительной записке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</si>
</sst>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#,##0.0"/>
    <numFmt numFmtId="166" formatCode="#,##0.00_ ;\-#,##0.00\ "/>
    <numFmt numFmtId="167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2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theme="1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theme="1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64" fontId="7" fillId="0" borderId="0" applyFont="0" applyFill="0" applyBorder="0" applyAlignment="0" applyProtection="0"/>
    <xf numFmtId="0" fontId="8" fillId="0" borderId="0"/>
    <xf numFmtId="0" fontId="1" fillId="0" borderId="0"/>
    <xf numFmtId="167" fontId="9" fillId="0" borderId="0" applyFont="0" applyFill="0" applyBorder="0" applyAlignment="0" applyProtection="0"/>
    <xf numFmtId="0" fontId="8" fillId="0" borderId="0"/>
  </cellStyleXfs>
  <cellXfs count="102">
    <xf numFmtId="0" fontId="0" fillId="0" borderId="0" xfId="0"/>
    <xf numFmtId="166" fontId="4" fillId="0" borderId="5" xfId="1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justify" vertical="top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166" fontId="6" fillId="0" borderId="5" xfId="0" applyNumberFormat="1" applyFont="1" applyBorder="1" applyAlignment="1" applyProtection="1">
      <alignment horizontal="center" vertical="top" wrapText="1"/>
      <protection locked="0"/>
    </xf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0" xfId="5" applyFont="1" applyAlignment="1" applyProtection="1">
      <alignment horizontal="right"/>
      <protection hidden="1"/>
    </xf>
    <xf numFmtId="0" fontId="13" fillId="0" borderId="0" xfId="0" applyFont="1" applyAlignment="1">
      <alignment vertical="top" wrapText="1"/>
    </xf>
    <xf numFmtId="0" fontId="4" fillId="0" borderId="0" xfId="5" applyFont="1" applyAlignment="1" applyProtection="1">
      <alignment wrapText="1"/>
      <protection hidden="1"/>
    </xf>
    <xf numFmtId="0" fontId="4" fillId="0" borderId="0" xfId="5" applyFont="1" applyAlignment="1" applyProtection="1">
      <alignment horizontal="right" wrapText="1"/>
      <protection hidden="1"/>
    </xf>
    <xf numFmtId="0" fontId="2" fillId="0" borderId="0" xfId="0" applyFont="1" applyAlignment="1">
      <alignment vertical="top" wrapText="1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10" fillId="0" borderId="6" xfId="0" applyFont="1" applyBorder="1" applyAlignment="1" applyProtection="1">
      <alignment vertical="top" wrapText="1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4" fontId="11" fillId="0" borderId="2" xfId="0" applyNumberFormat="1" applyFont="1" applyBorder="1" applyAlignment="1" applyProtection="1">
      <alignment horizontal="center" vertical="top" wrapText="1"/>
      <protection locked="0"/>
    </xf>
    <xf numFmtId="166" fontId="11" fillId="0" borderId="13" xfId="0" applyNumberFormat="1" applyFont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 applyProtection="1">
      <alignment horizontal="justify" vertical="top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4" fontId="5" fillId="0" borderId="1" xfId="0" applyNumberFormat="1" applyFont="1" applyBorder="1" applyAlignment="1" applyProtection="1">
      <alignment horizontal="center" vertical="top" wrapText="1"/>
      <protection locked="0"/>
    </xf>
    <xf numFmtId="166" fontId="5" fillId="0" borderId="5" xfId="0" applyNumberFormat="1" applyFont="1" applyBorder="1" applyAlignment="1" applyProtection="1">
      <alignment horizontal="center" vertical="top" wrapText="1"/>
      <protection locked="0"/>
    </xf>
    <xf numFmtId="0" fontId="12" fillId="0" borderId="0" xfId="0" applyFont="1"/>
    <xf numFmtId="0" fontId="4" fillId="0" borderId="7" xfId="0" applyFont="1" applyBorder="1" applyAlignment="1" applyProtection="1">
      <alignment horizontal="justify" vertical="top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4" fontId="5" fillId="0" borderId="1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 applyProtection="1">
      <alignment horizontal="justify" vertical="top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166" fontId="4" fillId="0" borderId="5" xfId="0" applyNumberFormat="1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justify" vertical="top"/>
      <protection locked="0"/>
    </xf>
    <xf numFmtId="166" fontId="3" fillId="0" borderId="5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 applyProtection="1">
      <alignment horizontal="left" vertical="center"/>
      <protection locked="0"/>
    </xf>
    <xf numFmtId="4" fontId="3" fillId="0" borderId="1" xfId="0" applyNumberFormat="1" applyFont="1" applyBorder="1" applyAlignment="1" applyProtection="1">
      <alignment vertical="top" wrapText="1"/>
      <protection locked="0"/>
    </xf>
    <xf numFmtId="166" fontId="3" fillId="0" borderId="5" xfId="0" applyNumberFormat="1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4" fontId="2" fillId="0" borderId="1" xfId="0" applyNumberFormat="1" applyFont="1" applyBorder="1" applyAlignment="1" applyProtection="1">
      <alignment horizontal="center" vertical="top" wrapText="1"/>
      <protection locked="0"/>
    </xf>
    <xf numFmtId="4" fontId="6" fillId="0" borderId="1" xfId="0" applyNumberFormat="1" applyFont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/>
    </xf>
    <xf numFmtId="166" fontId="2" fillId="0" borderId="5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2" fillId="0" borderId="5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right" vertical="center" wrapText="1"/>
      <protection locked="0"/>
    </xf>
    <xf numFmtId="166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1" fillId="0" borderId="7" xfId="0" applyFont="1" applyBorder="1" applyAlignment="1" applyProtection="1">
      <alignment horizontal="justify" vertical="top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4" fontId="11" fillId="0" borderId="1" xfId="0" applyNumberFormat="1" applyFont="1" applyBorder="1" applyAlignment="1">
      <alignment horizontal="center" vertical="center" wrapText="1"/>
    </xf>
    <xf numFmtId="166" fontId="11" fillId="0" borderId="5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justify" vertical="top"/>
      <protection locked="0"/>
    </xf>
    <xf numFmtId="0" fontId="6" fillId="0" borderId="9" xfId="0" applyFont="1" applyBorder="1" applyAlignment="1" applyProtection="1">
      <alignment horizontal="justify" vertical="top"/>
      <protection locked="0"/>
    </xf>
    <xf numFmtId="0" fontId="6" fillId="0" borderId="1" xfId="0" applyFont="1" applyBorder="1" applyAlignment="1" applyProtection="1">
      <alignment horizontal="justify" vertical="top"/>
      <protection locked="0"/>
    </xf>
    <xf numFmtId="4" fontId="6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0" xfId="0" applyFont="1"/>
    <xf numFmtId="4" fontId="6" fillId="0" borderId="1" xfId="0" applyNumberFormat="1" applyFont="1" applyBorder="1" applyAlignment="1">
      <alignment horizontal="center"/>
    </xf>
    <xf numFmtId="166" fontId="6" fillId="0" borderId="5" xfId="0" applyNumberFormat="1" applyFont="1" applyBorder="1" applyAlignment="1">
      <alignment horizontal="center"/>
    </xf>
    <xf numFmtId="0" fontId="6" fillId="0" borderId="10" xfId="0" applyFont="1" applyBorder="1" applyAlignment="1" applyProtection="1">
      <alignment horizontal="justify" vertical="top"/>
      <protection locked="0"/>
    </xf>
    <xf numFmtId="0" fontId="6" fillId="0" borderId="11" xfId="0" applyFont="1" applyBorder="1" applyAlignment="1" applyProtection="1">
      <alignment horizontal="justify" vertical="top"/>
      <protection locked="0"/>
    </xf>
    <xf numFmtId="4" fontId="6" fillId="0" borderId="11" xfId="0" applyNumberFormat="1" applyFont="1" applyBorder="1" applyAlignment="1">
      <alignment horizontal="center" wrapText="1"/>
    </xf>
    <xf numFmtId="4" fontId="6" fillId="0" borderId="11" xfId="0" applyNumberFormat="1" applyFont="1" applyBorder="1" applyAlignment="1" applyProtection="1">
      <alignment horizontal="center" wrapText="1"/>
      <protection locked="0"/>
    </xf>
    <xf numFmtId="165" fontId="6" fillId="0" borderId="12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justify" vertical="top"/>
      <protection locked="0"/>
    </xf>
    <xf numFmtId="165" fontId="3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4" fillId="0" borderId="0" xfId="5" applyFont="1" applyAlignment="1" applyProtection="1">
      <alignment horizontal="right"/>
      <protection hidden="1"/>
    </xf>
    <xf numFmtId="0" fontId="6" fillId="0" borderId="0" xfId="0" applyFont="1" applyAlignment="1">
      <alignment horizontal="center" vertical="top" wrapText="1"/>
    </xf>
    <xf numFmtId="0" fontId="5" fillId="0" borderId="16" xfId="0" applyFont="1" applyBorder="1" applyAlignment="1" applyProtection="1">
      <alignment horizontal="center" vertical="top" wrapText="1"/>
      <protection locked="0"/>
    </xf>
    <xf numFmtId="0" fontId="5" fillId="0" borderId="17" xfId="0" applyFont="1" applyBorder="1" applyAlignment="1" applyProtection="1">
      <alignment horizontal="center" vertical="top" wrapText="1"/>
      <protection locked="0"/>
    </xf>
    <xf numFmtId="0" fontId="5" fillId="0" borderId="18" xfId="0" applyFont="1" applyBorder="1" applyAlignment="1" applyProtection="1">
      <alignment horizontal="center" vertical="top" wrapText="1"/>
      <protection locked="0"/>
    </xf>
    <xf numFmtId="0" fontId="5" fillId="0" borderId="19" xfId="0" applyFont="1" applyBorder="1" applyAlignment="1" applyProtection="1">
      <alignment horizontal="center" vertical="top" wrapText="1"/>
      <protection locked="0"/>
    </xf>
    <xf numFmtId="0" fontId="5" fillId="0" borderId="20" xfId="0" applyFont="1" applyBorder="1" applyAlignment="1" applyProtection="1">
      <alignment horizontal="center" vertical="top" wrapText="1"/>
      <protection locked="0"/>
    </xf>
    <xf numFmtId="0" fontId="5" fillId="0" borderId="23" xfId="0" applyFont="1" applyBorder="1" applyAlignment="1" applyProtection="1">
      <alignment horizontal="center" vertical="top" wrapText="1"/>
      <protection locked="0"/>
    </xf>
    <xf numFmtId="0" fontId="5" fillId="0" borderId="21" xfId="0" applyFont="1" applyBorder="1" applyAlignment="1" applyProtection="1">
      <alignment horizontal="center" vertical="top" wrapText="1"/>
      <protection locked="0"/>
    </xf>
    <xf numFmtId="0" fontId="5" fillId="0" borderId="22" xfId="0" applyFont="1" applyBorder="1" applyAlignment="1" applyProtection="1">
      <alignment horizontal="center" vertical="top" wrapText="1"/>
      <protection locked="0"/>
    </xf>
    <xf numFmtId="0" fontId="5" fillId="0" borderId="24" xfId="0" applyFont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" xfId="5" xr:uid="{00000000-0005-0000-0000-000001000000}"/>
    <cellStyle name="Обычный 4" xfId="3" xr:uid="{00000000-0005-0000-0000-000002000000}"/>
    <cellStyle name="Обычный 6" xfId="2" xr:uid="{00000000-0005-0000-0000-000003000000}"/>
    <cellStyle name="Финансовый" xfId="1" builtinId="3"/>
    <cellStyle name="Финансовый 24" xfId="4" xr:uid="{00000000-0005-0000-0000-000005000000}"/>
  </cellStyles>
  <dxfs count="0"/>
  <tableStyles count="0" defaultTableStyle="TableStyleMedium2" defaultPivotStyle="PivotStyleMedium9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8"/>
  <sheetViews>
    <sheetView tabSelected="1" view="pageBreakPreview" zoomScale="80" zoomScaleNormal="80" zoomScaleSheetLayoutView="80" workbookViewId="0">
      <selection activeCell="B15" sqref="B15"/>
    </sheetView>
  </sheetViews>
  <sheetFormatPr defaultColWidth="9.140625" defaultRowHeight="15.75" x14ac:dyDescent="0.25"/>
  <cols>
    <col min="1" max="1" width="8.42578125" style="13" customWidth="1"/>
    <col min="2" max="2" width="63.28515625" style="14" customWidth="1"/>
    <col min="3" max="3" width="18.85546875" style="14" customWidth="1"/>
    <col min="4" max="4" width="15" style="14" customWidth="1"/>
    <col min="5" max="5" width="19.7109375" style="14" customWidth="1"/>
    <col min="6" max="6" width="18.28515625" style="14" customWidth="1"/>
    <col min="7" max="7" width="18.85546875" style="14" customWidth="1"/>
    <col min="8" max="8" width="15.28515625" style="14" customWidth="1"/>
    <col min="9" max="9" width="19" style="14" customWidth="1"/>
    <col min="10" max="10" width="18.28515625" style="14" customWidth="1"/>
    <col min="11" max="11" width="18" style="14" customWidth="1"/>
    <col min="12" max="12" width="16.28515625" style="14" customWidth="1"/>
    <col min="13" max="13" width="16.85546875" style="14" customWidth="1"/>
    <col min="14" max="14" width="14.5703125" style="14" customWidth="1"/>
    <col min="15" max="16384" width="9.140625" style="13"/>
  </cols>
  <sheetData>
    <row r="1" spans="1:16" x14ac:dyDescent="0.25">
      <c r="N1" s="15" t="s">
        <v>80</v>
      </c>
      <c r="O1" s="88"/>
      <c r="P1" s="88"/>
    </row>
    <row r="2" spans="1:16" ht="25.5" x14ac:dyDescent="0.25">
      <c r="B2" s="16"/>
      <c r="N2" s="15" t="s">
        <v>81</v>
      </c>
      <c r="O2" s="17"/>
      <c r="P2" s="17"/>
    </row>
    <row r="3" spans="1:16" x14ac:dyDescent="0.25">
      <c r="N3" s="18"/>
      <c r="O3" s="18"/>
      <c r="P3" s="18"/>
    </row>
    <row r="4" spans="1:16" ht="49.5" customHeight="1" x14ac:dyDescent="0.25">
      <c r="B4" s="89" t="s">
        <v>76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16" ht="18" customHeight="1" thickBot="1" x14ac:dyDescent="0.3">
      <c r="N5" s="19" t="s">
        <v>55</v>
      </c>
    </row>
    <row r="6" spans="1:16" ht="16.5" thickBot="1" x14ac:dyDescent="0.3">
      <c r="A6" s="86" t="s">
        <v>54</v>
      </c>
      <c r="B6" s="90" t="s">
        <v>3</v>
      </c>
      <c r="C6" s="99" t="s">
        <v>77</v>
      </c>
      <c r="D6" s="92" t="s">
        <v>11</v>
      </c>
      <c r="E6" s="93"/>
      <c r="F6" s="94"/>
      <c r="G6" s="101" t="s">
        <v>78</v>
      </c>
      <c r="H6" s="95" t="s">
        <v>11</v>
      </c>
      <c r="I6" s="93"/>
      <c r="J6" s="94"/>
      <c r="K6" s="99" t="s">
        <v>79</v>
      </c>
      <c r="L6" s="96" t="s">
        <v>11</v>
      </c>
      <c r="M6" s="97"/>
      <c r="N6" s="98"/>
    </row>
    <row r="7" spans="1:16" ht="68.25" customHeight="1" thickBot="1" x14ac:dyDescent="0.3">
      <c r="A7" s="87"/>
      <c r="B7" s="91"/>
      <c r="C7" s="100"/>
      <c r="D7" s="20" t="s">
        <v>12</v>
      </c>
      <c r="E7" s="20" t="s">
        <v>13</v>
      </c>
      <c r="F7" s="20" t="s">
        <v>14</v>
      </c>
      <c r="G7" s="100"/>
      <c r="H7" s="20" t="s">
        <v>12</v>
      </c>
      <c r="I7" s="20" t="s">
        <v>13</v>
      </c>
      <c r="J7" s="20" t="s">
        <v>14</v>
      </c>
      <c r="K7" s="100"/>
      <c r="L7" s="20" t="s">
        <v>12</v>
      </c>
      <c r="M7" s="20" t="s">
        <v>13</v>
      </c>
      <c r="N7" s="20" t="s">
        <v>14</v>
      </c>
    </row>
    <row r="8" spans="1:16" s="12" customFormat="1" ht="21" customHeight="1" x14ac:dyDescent="0.3">
      <c r="A8" s="21"/>
      <c r="B8" s="22" t="s">
        <v>56</v>
      </c>
      <c r="C8" s="23">
        <f>C9+C20+C28+C36+C42+C43+C44</f>
        <v>2881168.4000000004</v>
      </c>
      <c r="D8" s="23">
        <f>D9+D20+D28+D36+D42+D43+D44</f>
        <v>85600.599999999991</v>
      </c>
      <c r="E8" s="23">
        <f t="shared" ref="E8:N8" si="0">E9+E20+E28+E36+E42+E43+E44</f>
        <v>1914993.4</v>
      </c>
      <c r="F8" s="23">
        <f t="shared" si="0"/>
        <v>880574.4</v>
      </c>
      <c r="G8" s="23">
        <f t="shared" si="0"/>
        <v>2561098.9</v>
      </c>
      <c r="H8" s="23">
        <f t="shared" si="0"/>
        <v>82736.100000000006</v>
      </c>
      <c r="I8" s="23">
        <f t="shared" si="0"/>
        <v>1690620.8000000003</v>
      </c>
      <c r="J8" s="23">
        <f t="shared" si="0"/>
        <v>787742.00000000012</v>
      </c>
      <c r="K8" s="23">
        <f t="shared" si="0"/>
        <v>2576925.6999999997</v>
      </c>
      <c r="L8" s="23">
        <f t="shared" si="0"/>
        <v>81342.3</v>
      </c>
      <c r="M8" s="23">
        <f t="shared" si="0"/>
        <v>1691337.4000000001</v>
      </c>
      <c r="N8" s="24">
        <f t="shared" si="0"/>
        <v>804246</v>
      </c>
    </row>
    <row r="9" spans="1:16" s="12" customFormat="1" ht="18.75" x14ac:dyDescent="0.3">
      <c r="A9" s="8" t="s">
        <v>18</v>
      </c>
      <c r="B9" s="9" t="s">
        <v>28</v>
      </c>
      <c r="C9" s="10">
        <f>C10+C12+C14+C16+C19</f>
        <v>2171790.7000000002</v>
      </c>
      <c r="D9" s="10">
        <f t="shared" ref="D9:N9" si="1">D10+D12+D14+D16+D19</f>
        <v>85240</v>
      </c>
      <c r="E9" s="10">
        <f t="shared" si="1"/>
        <v>1604295.7</v>
      </c>
      <c r="F9" s="10">
        <f t="shared" si="1"/>
        <v>482255</v>
      </c>
      <c r="G9" s="10">
        <f t="shared" si="1"/>
        <v>2135037.5</v>
      </c>
      <c r="H9" s="10">
        <f t="shared" si="1"/>
        <v>82415.8</v>
      </c>
      <c r="I9" s="10">
        <f t="shared" si="1"/>
        <v>1617642.2000000002</v>
      </c>
      <c r="J9" s="10">
        <f t="shared" si="1"/>
        <v>434979.5</v>
      </c>
      <c r="K9" s="10">
        <f t="shared" si="1"/>
        <v>2146571.7000000002</v>
      </c>
      <c r="L9" s="10">
        <f t="shared" si="1"/>
        <v>81060.800000000003</v>
      </c>
      <c r="M9" s="10">
        <f t="shared" si="1"/>
        <v>1618362.7</v>
      </c>
      <c r="N9" s="11">
        <f t="shared" si="1"/>
        <v>447148.19999999995</v>
      </c>
    </row>
    <row r="10" spans="1:16" s="29" customFormat="1" ht="31.5" x14ac:dyDescent="0.25">
      <c r="A10" s="25" t="s">
        <v>19</v>
      </c>
      <c r="B10" s="26" t="s">
        <v>27</v>
      </c>
      <c r="C10" s="27">
        <f>C11</f>
        <v>703849.7</v>
      </c>
      <c r="D10" s="27">
        <f t="shared" ref="D10:N10" si="2">D11</f>
        <v>0</v>
      </c>
      <c r="E10" s="27">
        <f t="shared" si="2"/>
        <v>525390</v>
      </c>
      <c r="F10" s="27">
        <f t="shared" si="2"/>
        <v>178459.7</v>
      </c>
      <c r="G10" s="27">
        <f t="shared" si="2"/>
        <v>692631.89999999991</v>
      </c>
      <c r="H10" s="27">
        <f t="shared" si="2"/>
        <v>0</v>
      </c>
      <c r="I10" s="27">
        <f t="shared" si="2"/>
        <v>530572.1</v>
      </c>
      <c r="J10" s="27">
        <f t="shared" si="2"/>
        <v>162059.79999999999</v>
      </c>
      <c r="K10" s="27">
        <f t="shared" si="2"/>
        <v>698364.1</v>
      </c>
      <c r="L10" s="27">
        <f t="shared" si="2"/>
        <v>0</v>
      </c>
      <c r="M10" s="27">
        <f t="shared" si="2"/>
        <v>530572.1</v>
      </c>
      <c r="N10" s="28">
        <f t="shared" si="2"/>
        <v>167792</v>
      </c>
    </row>
    <row r="11" spans="1:16" s="29" customFormat="1" ht="31.5" x14ac:dyDescent="0.25">
      <c r="A11" s="30" t="s">
        <v>31</v>
      </c>
      <c r="B11" s="31" t="s">
        <v>21</v>
      </c>
      <c r="C11" s="2">
        <f>D11+E11+F11</f>
        <v>703849.7</v>
      </c>
      <c r="D11" s="2"/>
      <c r="E11" s="2">
        <v>525390</v>
      </c>
      <c r="F11" s="2">
        <v>178459.7</v>
      </c>
      <c r="G11" s="2">
        <f>H11+I11+J11</f>
        <v>692631.89999999991</v>
      </c>
      <c r="H11" s="2"/>
      <c r="I11" s="2">
        <v>530572.1</v>
      </c>
      <c r="J11" s="2">
        <v>162059.79999999999</v>
      </c>
      <c r="K11" s="2">
        <f>L11+M11+N11</f>
        <v>698364.1</v>
      </c>
      <c r="L11" s="2"/>
      <c r="M11" s="2">
        <v>530572.1</v>
      </c>
      <c r="N11" s="1">
        <v>167792</v>
      </c>
    </row>
    <row r="12" spans="1:16" ht="31.5" x14ac:dyDescent="0.25">
      <c r="A12" s="32" t="s">
        <v>20</v>
      </c>
      <c r="B12" s="33" t="s">
        <v>26</v>
      </c>
      <c r="C12" s="34">
        <f>D12+E12+F12</f>
        <v>1058974.5</v>
      </c>
      <c r="D12" s="34">
        <f>D13</f>
        <v>71677.2</v>
      </c>
      <c r="E12" s="34">
        <f t="shared" ref="E12:F12" si="3">E13</f>
        <v>895857.9</v>
      </c>
      <c r="F12" s="34">
        <f t="shared" si="3"/>
        <v>91439.400000000009</v>
      </c>
      <c r="G12" s="34">
        <f>H12+I12+J12</f>
        <v>1043852.6</v>
      </c>
      <c r="H12" s="34">
        <f>H13</f>
        <v>71698.100000000006</v>
      </c>
      <c r="I12" s="34">
        <f t="shared" ref="I12:J12" si="4">I13</f>
        <v>904468.5</v>
      </c>
      <c r="J12" s="34">
        <f t="shared" si="4"/>
        <v>67686</v>
      </c>
      <c r="K12" s="34">
        <f>L12+M12+N12</f>
        <v>1051206.1000000001</v>
      </c>
      <c r="L12" s="34">
        <f>L13</f>
        <v>71687</v>
      </c>
      <c r="M12" s="34">
        <f t="shared" ref="M12:N12" si="5">M13</f>
        <v>904544.1</v>
      </c>
      <c r="N12" s="35">
        <f t="shared" si="5"/>
        <v>74975</v>
      </c>
    </row>
    <row r="13" spans="1:16" ht="31.5" x14ac:dyDescent="0.25">
      <c r="A13" s="36" t="s">
        <v>32</v>
      </c>
      <c r="B13" s="37" t="s">
        <v>17</v>
      </c>
      <c r="C13" s="5">
        <f>D13+E13+F13</f>
        <v>1058974.5</v>
      </c>
      <c r="D13" s="5">
        <v>71677.2</v>
      </c>
      <c r="E13" s="5">
        <f>895851.5+71683.6-71677.2</f>
        <v>895857.9</v>
      </c>
      <c r="F13" s="5">
        <f>91439.3+0.1</f>
        <v>91439.400000000009</v>
      </c>
      <c r="G13" s="5">
        <f>H13+I13+J13</f>
        <v>1043852.6</v>
      </c>
      <c r="H13" s="5">
        <v>71698.100000000006</v>
      </c>
      <c r="I13" s="5">
        <f>905129.4+71037.2-71698.1</f>
        <v>904468.5</v>
      </c>
      <c r="J13" s="5">
        <f>67692.7-6.7</f>
        <v>67686</v>
      </c>
      <c r="K13" s="5">
        <f>L13+M13+N13</f>
        <v>1051206.1000000001</v>
      </c>
      <c r="L13" s="5">
        <v>71687</v>
      </c>
      <c r="M13" s="5">
        <f>905129.4+71101.7-71687</f>
        <v>904544.1</v>
      </c>
      <c r="N13" s="38">
        <f>74981.1-6.1</f>
        <v>74975</v>
      </c>
    </row>
    <row r="14" spans="1:16" ht="31.5" x14ac:dyDescent="0.25">
      <c r="A14" s="32" t="s">
        <v>23</v>
      </c>
      <c r="B14" s="33" t="s">
        <v>25</v>
      </c>
      <c r="C14" s="6">
        <f>C15</f>
        <v>185790.8</v>
      </c>
      <c r="D14" s="6">
        <f t="shared" ref="D14:N14" si="6">D15</f>
        <v>0</v>
      </c>
      <c r="E14" s="6">
        <f t="shared" si="6"/>
        <v>0</v>
      </c>
      <c r="F14" s="6">
        <f t="shared" si="6"/>
        <v>185790.8</v>
      </c>
      <c r="G14" s="6">
        <f t="shared" si="6"/>
        <v>181878.3</v>
      </c>
      <c r="H14" s="6">
        <f t="shared" si="6"/>
        <v>0</v>
      </c>
      <c r="I14" s="6">
        <f t="shared" si="6"/>
        <v>0</v>
      </c>
      <c r="J14" s="6">
        <f t="shared" si="6"/>
        <v>181878.3</v>
      </c>
      <c r="K14" s="6">
        <f t="shared" si="6"/>
        <v>183032.1</v>
      </c>
      <c r="L14" s="6">
        <f t="shared" si="6"/>
        <v>0</v>
      </c>
      <c r="M14" s="6">
        <f t="shared" si="6"/>
        <v>0</v>
      </c>
      <c r="N14" s="39">
        <f t="shared" si="6"/>
        <v>183032.1</v>
      </c>
    </row>
    <row r="15" spans="1:16" ht="31.5" x14ac:dyDescent="0.25">
      <c r="A15" s="40" t="s">
        <v>33</v>
      </c>
      <c r="B15" s="37" t="s">
        <v>22</v>
      </c>
      <c r="C15" s="7">
        <f>D15+E15+F15</f>
        <v>185790.8</v>
      </c>
      <c r="D15" s="7"/>
      <c r="E15" s="7"/>
      <c r="F15" s="7">
        <f>72543.1+35847.5+77400.2</f>
        <v>185790.8</v>
      </c>
      <c r="G15" s="7">
        <f>H15+I15+J15</f>
        <v>181878.3</v>
      </c>
      <c r="H15" s="7"/>
      <c r="I15" s="7"/>
      <c r="J15" s="7">
        <f>71182.6+34988.3+75707.4</f>
        <v>181878.3</v>
      </c>
      <c r="K15" s="7">
        <f>L15+M15+N15</f>
        <v>183032.1</v>
      </c>
      <c r="L15" s="7"/>
      <c r="M15" s="7"/>
      <c r="N15" s="41">
        <f>35255+71570.3+76206.8</f>
        <v>183032.1</v>
      </c>
    </row>
    <row r="16" spans="1:16" s="42" customFormat="1" ht="31.5" x14ac:dyDescent="0.25">
      <c r="A16" s="32" t="s">
        <v>24</v>
      </c>
      <c r="B16" s="33" t="s">
        <v>8</v>
      </c>
      <c r="C16" s="6">
        <f t="shared" ref="C16:C19" si="7">D16+E16+F16</f>
        <v>192710.7</v>
      </c>
      <c r="D16" s="6">
        <v>13562.8</v>
      </c>
      <c r="E16" s="6">
        <f>152208.1+13937.5-13562.8</f>
        <v>152582.80000000002</v>
      </c>
      <c r="F16" s="6">
        <f>26565.2-0.1</f>
        <v>26565.100000000002</v>
      </c>
      <c r="G16" s="6">
        <f>H16+I16+J16</f>
        <v>186157.7</v>
      </c>
      <c r="H16" s="6">
        <v>10717.7</v>
      </c>
      <c r="I16" s="6">
        <f>149529.7+13272.6-10717.7</f>
        <v>152084.6</v>
      </c>
      <c r="J16" s="6">
        <f>23348.7+6.7</f>
        <v>23355.4</v>
      </c>
      <c r="K16" s="6">
        <f t="shared" ref="K16:K19" si="8">L16+M16+N16</f>
        <v>183452.40000000002</v>
      </c>
      <c r="L16" s="6">
        <v>9373.7999999999993</v>
      </c>
      <c r="M16" s="6">
        <f>151765.1+10338.2-9373.8</f>
        <v>152729.50000000003</v>
      </c>
      <c r="N16" s="39">
        <f>21343+6.1</f>
        <v>21349.1</v>
      </c>
    </row>
    <row r="17" spans="1:18" x14ac:dyDescent="0.25">
      <c r="A17" s="40"/>
      <c r="B17" s="43" t="s">
        <v>9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/>
    </row>
    <row r="18" spans="1:18" x14ac:dyDescent="0.25">
      <c r="A18" s="40"/>
      <c r="B18" s="46" t="s">
        <v>4</v>
      </c>
      <c r="C18" s="7">
        <f t="shared" si="7"/>
        <v>135321</v>
      </c>
      <c r="D18" s="7"/>
      <c r="E18" s="7">
        <v>135321</v>
      </c>
      <c r="F18" s="7"/>
      <c r="G18" s="7">
        <f t="shared" ref="G18:G19" si="9">H18+I18+J18</f>
        <v>135321</v>
      </c>
      <c r="H18" s="7"/>
      <c r="I18" s="7">
        <v>135321</v>
      </c>
      <c r="J18" s="7"/>
      <c r="K18" s="7">
        <f t="shared" si="8"/>
        <v>135321</v>
      </c>
      <c r="L18" s="7"/>
      <c r="M18" s="7">
        <v>135321</v>
      </c>
      <c r="N18" s="41"/>
    </row>
    <row r="19" spans="1:18" s="42" customFormat="1" ht="31.5" x14ac:dyDescent="0.25">
      <c r="A19" s="32" t="s">
        <v>61</v>
      </c>
      <c r="B19" s="33" t="s">
        <v>0</v>
      </c>
      <c r="C19" s="6">
        <f t="shared" si="7"/>
        <v>30465</v>
      </c>
      <c r="D19" s="6"/>
      <c r="E19" s="6">
        <v>30465</v>
      </c>
      <c r="F19" s="6"/>
      <c r="G19" s="6">
        <f t="shared" si="9"/>
        <v>30517</v>
      </c>
      <c r="H19" s="6"/>
      <c r="I19" s="6">
        <v>30517</v>
      </c>
      <c r="J19" s="6"/>
      <c r="K19" s="6">
        <f t="shared" si="8"/>
        <v>30517</v>
      </c>
      <c r="L19" s="6"/>
      <c r="M19" s="6">
        <v>30517</v>
      </c>
      <c r="N19" s="39"/>
    </row>
    <row r="20" spans="1:18" s="12" customFormat="1" ht="18.75" x14ac:dyDescent="0.3">
      <c r="A20" s="8" t="s">
        <v>29</v>
      </c>
      <c r="B20" s="47" t="s">
        <v>39</v>
      </c>
      <c r="C20" s="48">
        <f t="shared" ref="C20:C27" si="10">D20+E20+F20</f>
        <v>78294.2</v>
      </c>
      <c r="D20" s="49">
        <f t="shared" ref="D20:N20" si="11">D21+D24</f>
        <v>68.7</v>
      </c>
      <c r="E20" s="49">
        <f t="shared" si="11"/>
        <v>787.5</v>
      </c>
      <c r="F20" s="49">
        <f t="shared" si="11"/>
        <v>77438</v>
      </c>
      <c r="G20" s="49">
        <f>H20+I20+J20</f>
        <v>73840.899999999994</v>
      </c>
      <c r="H20" s="49">
        <f t="shared" si="11"/>
        <v>65.2</v>
      </c>
      <c r="I20" s="49">
        <f t="shared" si="11"/>
        <v>494.7</v>
      </c>
      <c r="J20" s="49">
        <f>J21+J24</f>
        <v>73281</v>
      </c>
      <c r="K20" s="49">
        <f>L20+M20+N20</f>
        <v>74154.600000000006</v>
      </c>
      <c r="L20" s="49">
        <f t="shared" si="11"/>
        <v>50.1</v>
      </c>
      <c r="M20" s="49">
        <f t="shared" si="11"/>
        <v>490.8</v>
      </c>
      <c r="N20" s="50">
        <f t="shared" si="11"/>
        <v>73613.700000000012</v>
      </c>
    </row>
    <row r="21" spans="1:18" x14ac:dyDescent="0.25">
      <c r="A21" s="32" t="s">
        <v>30</v>
      </c>
      <c r="B21" s="33" t="s">
        <v>42</v>
      </c>
      <c r="C21" s="48">
        <f>D21+E21+F21</f>
        <v>77696.2</v>
      </c>
      <c r="D21" s="6">
        <f t="shared" ref="D21:N21" si="12">D22+D23</f>
        <v>68.7</v>
      </c>
      <c r="E21" s="6">
        <f>E22</f>
        <v>787.5</v>
      </c>
      <c r="F21" s="6">
        <f>F22+F23</f>
        <v>76840</v>
      </c>
      <c r="G21" s="6">
        <f t="shared" si="12"/>
        <v>73579.799999999988</v>
      </c>
      <c r="H21" s="6">
        <f t="shared" si="12"/>
        <v>65.2</v>
      </c>
      <c r="I21" s="6">
        <f>I22</f>
        <v>494.7</v>
      </c>
      <c r="J21" s="6">
        <f t="shared" si="12"/>
        <v>73019.899999999994</v>
      </c>
      <c r="K21" s="6">
        <f>L21+M21+N21</f>
        <v>73893.5</v>
      </c>
      <c r="L21" s="6">
        <f t="shared" si="12"/>
        <v>50.1</v>
      </c>
      <c r="M21" s="6">
        <f>M22</f>
        <v>490.8</v>
      </c>
      <c r="N21" s="39">
        <f t="shared" si="12"/>
        <v>73352.600000000006</v>
      </c>
    </row>
    <row r="22" spans="1:18" ht="31.5" x14ac:dyDescent="0.25">
      <c r="A22" s="40" t="s">
        <v>34</v>
      </c>
      <c r="B22" s="31" t="s">
        <v>40</v>
      </c>
      <c r="C22" s="7">
        <f t="shared" si="10"/>
        <v>77416.2</v>
      </c>
      <c r="D22" s="7">
        <v>68.7</v>
      </c>
      <c r="E22" s="7">
        <v>787.5</v>
      </c>
      <c r="F22" s="7">
        <v>76560</v>
      </c>
      <c r="G22" s="7">
        <f>H22+I22+J22</f>
        <v>73579.799999999988</v>
      </c>
      <c r="H22" s="7">
        <v>65.2</v>
      </c>
      <c r="I22" s="7">
        <v>494.7</v>
      </c>
      <c r="J22" s="7">
        <v>73019.899999999994</v>
      </c>
      <c r="K22" s="7">
        <f>L22+M22+N22</f>
        <v>73893.5</v>
      </c>
      <c r="L22" s="7">
        <v>50.1</v>
      </c>
      <c r="M22" s="7">
        <v>490.8</v>
      </c>
      <c r="N22" s="41">
        <v>73352.600000000006</v>
      </c>
    </row>
    <row r="23" spans="1:18" ht="31.5" x14ac:dyDescent="0.25">
      <c r="A23" s="40" t="s">
        <v>35</v>
      </c>
      <c r="B23" s="37" t="s">
        <v>6</v>
      </c>
      <c r="C23" s="7">
        <f t="shared" si="10"/>
        <v>280</v>
      </c>
      <c r="D23" s="7"/>
      <c r="E23" s="7"/>
      <c r="F23" s="7">
        <v>280</v>
      </c>
      <c r="G23" s="7">
        <f>H23+I23+J23</f>
        <v>0</v>
      </c>
      <c r="H23" s="7"/>
      <c r="I23" s="7"/>
      <c r="J23" s="7">
        <v>0</v>
      </c>
      <c r="K23" s="7">
        <f>L23+M23+N23</f>
        <v>0</v>
      </c>
      <c r="L23" s="7"/>
      <c r="M23" s="7"/>
      <c r="N23" s="41">
        <v>0</v>
      </c>
    </row>
    <row r="24" spans="1:18" ht="31.5" x14ac:dyDescent="0.25">
      <c r="A24" s="32" t="s">
        <v>62</v>
      </c>
      <c r="B24" s="33" t="s">
        <v>44</v>
      </c>
      <c r="C24" s="48">
        <f t="shared" si="10"/>
        <v>598</v>
      </c>
      <c r="D24" s="48">
        <f t="shared" ref="D24:N24" si="13">D25+D26+D27</f>
        <v>0</v>
      </c>
      <c r="E24" s="48">
        <f t="shared" si="13"/>
        <v>0</v>
      </c>
      <c r="F24" s="48">
        <f t="shared" si="13"/>
        <v>598</v>
      </c>
      <c r="G24" s="48">
        <f t="shared" si="13"/>
        <v>261.10000000000002</v>
      </c>
      <c r="H24" s="48">
        <f t="shared" si="13"/>
        <v>0</v>
      </c>
      <c r="I24" s="48">
        <f t="shared" si="13"/>
        <v>0</v>
      </c>
      <c r="J24" s="48">
        <f t="shared" si="13"/>
        <v>261.10000000000002</v>
      </c>
      <c r="K24" s="48">
        <f t="shared" si="13"/>
        <v>261.10000000000002</v>
      </c>
      <c r="L24" s="48">
        <f t="shared" si="13"/>
        <v>0</v>
      </c>
      <c r="M24" s="48">
        <f t="shared" si="13"/>
        <v>0</v>
      </c>
      <c r="N24" s="51">
        <f t="shared" si="13"/>
        <v>261.10000000000002</v>
      </c>
    </row>
    <row r="25" spans="1:18" ht="102" customHeight="1" x14ac:dyDescent="0.25">
      <c r="A25" s="40" t="s">
        <v>63</v>
      </c>
      <c r="B25" s="52" t="s">
        <v>10</v>
      </c>
      <c r="C25" s="7">
        <f t="shared" si="10"/>
        <v>483.9</v>
      </c>
      <c r="D25" s="7"/>
      <c r="E25" s="7"/>
      <c r="F25" s="7">
        <v>483.9</v>
      </c>
      <c r="G25" s="7">
        <f>H25+I25+J25</f>
        <v>147</v>
      </c>
      <c r="H25" s="7">
        <v>0</v>
      </c>
      <c r="I25" s="7">
        <v>0</v>
      </c>
      <c r="J25" s="7">
        <v>147</v>
      </c>
      <c r="K25" s="7">
        <f>L25+M25+N25</f>
        <v>147</v>
      </c>
      <c r="L25" s="7">
        <v>0</v>
      </c>
      <c r="M25" s="7">
        <v>0</v>
      </c>
      <c r="N25" s="41">
        <v>147</v>
      </c>
    </row>
    <row r="26" spans="1:18" ht="78.75" x14ac:dyDescent="0.25">
      <c r="A26" s="40" t="s">
        <v>64</v>
      </c>
      <c r="B26" s="52" t="s">
        <v>15</v>
      </c>
      <c r="C26" s="7">
        <f t="shared" si="10"/>
        <v>114.1</v>
      </c>
      <c r="D26" s="7"/>
      <c r="E26" s="7"/>
      <c r="F26" s="7">
        <v>114.1</v>
      </c>
      <c r="G26" s="7">
        <f>H26+I26+J26</f>
        <v>114.1</v>
      </c>
      <c r="H26" s="7">
        <v>0</v>
      </c>
      <c r="I26" s="7">
        <v>0</v>
      </c>
      <c r="J26" s="7">
        <v>114.1</v>
      </c>
      <c r="K26" s="7">
        <f>L26+M26+N26</f>
        <v>114.1</v>
      </c>
      <c r="L26" s="7">
        <v>0</v>
      </c>
      <c r="M26" s="7">
        <v>0</v>
      </c>
      <c r="N26" s="41">
        <v>114.1</v>
      </c>
    </row>
    <row r="27" spans="1:18" x14ac:dyDescent="0.25">
      <c r="A27" s="40" t="s">
        <v>65</v>
      </c>
      <c r="B27" s="52" t="s">
        <v>45</v>
      </c>
      <c r="C27" s="7">
        <f t="shared" si="10"/>
        <v>0</v>
      </c>
      <c r="D27" s="7"/>
      <c r="E27" s="7"/>
      <c r="F27" s="7"/>
      <c r="G27" s="7">
        <f>H27+I27+J27</f>
        <v>0</v>
      </c>
      <c r="H27" s="7">
        <v>0</v>
      </c>
      <c r="I27" s="7">
        <v>0</v>
      </c>
      <c r="J27" s="7">
        <v>0</v>
      </c>
      <c r="K27" s="7">
        <f>L27+M27+N27</f>
        <v>0</v>
      </c>
      <c r="L27" s="7">
        <v>0</v>
      </c>
      <c r="M27" s="7">
        <v>0</v>
      </c>
      <c r="N27" s="41">
        <v>0</v>
      </c>
    </row>
    <row r="28" spans="1:18" s="12" customFormat="1" ht="18.75" x14ac:dyDescent="0.3">
      <c r="A28" s="8" t="s">
        <v>36</v>
      </c>
      <c r="B28" s="47" t="s">
        <v>57</v>
      </c>
      <c r="C28" s="53">
        <f t="shared" ref="C28:N28" si="14">C29+C32</f>
        <v>558150.89999999991</v>
      </c>
      <c r="D28" s="53">
        <f t="shared" si="14"/>
        <v>0</v>
      </c>
      <c r="E28" s="53">
        <f t="shared" si="14"/>
        <v>257146.7</v>
      </c>
      <c r="F28" s="53">
        <f t="shared" si="14"/>
        <v>301004.2</v>
      </c>
      <c r="G28" s="53">
        <f t="shared" si="14"/>
        <v>292272.59999999998</v>
      </c>
      <c r="H28" s="53">
        <f t="shared" si="14"/>
        <v>0</v>
      </c>
      <c r="I28" s="53">
        <f t="shared" si="14"/>
        <v>19195.7</v>
      </c>
      <c r="J28" s="53">
        <f t="shared" si="14"/>
        <v>273076.90000000002</v>
      </c>
      <c r="K28" s="53">
        <f t="shared" si="14"/>
        <v>295275.19999999995</v>
      </c>
      <c r="L28" s="53">
        <f t="shared" si="14"/>
        <v>0</v>
      </c>
      <c r="M28" s="53">
        <f t="shared" si="14"/>
        <v>19195.7</v>
      </c>
      <c r="N28" s="54">
        <f t="shared" si="14"/>
        <v>276079.5</v>
      </c>
      <c r="P28" s="13"/>
      <c r="R28" s="13"/>
    </row>
    <row r="29" spans="1:18" ht="30.6" customHeight="1" x14ac:dyDescent="0.25">
      <c r="A29" s="32" t="s">
        <v>37</v>
      </c>
      <c r="B29" s="33" t="s">
        <v>58</v>
      </c>
      <c r="C29" s="3">
        <f>D29+E29+F29</f>
        <v>533072.69999999995</v>
      </c>
      <c r="D29" s="3">
        <f>D30+D31</f>
        <v>0</v>
      </c>
      <c r="E29" s="3">
        <f t="shared" ref="E29:F29" si="15">E30+E31</f>
        <v>237951</v>
      </c>
      <c r="F29" s="3">
        <f t="shared" si="15"/>
        <v>295121.7</v>
      </c>
      <c r="G29" s="3">
        <f>H29+I29+J29</f>
        <v>272066.5</v>
      </c>
      <c r="H29" s="3">
        <f t="shared" ref="H29" si="16">H30+H31</f>
        <v>0</v>
      </c>
      <c r="I29" s="3">
        <f t="shared" ref="I29" si="17">I30+I31</f>
        <v>0</v>
      </c>
      <c r="J29" s="3">
        <f t="shared" ref="J29" si="18">J30+J31</f>
        <v>272066.5</v>
      </c>
      <c r="K29" s="3">
        <f>L29+M29+N29</f>
        <v>275069.09999999998</v>
      </c>
      <c r="L29" s="3">
        <f>L30+L31</f>
        <v>0</v>
      </c>
      <c r="M29" s="3">
        <f>M30+M31</f>
        <v>0</v>
      </c>
      <c r="N29" s="55">
        <f>N30+N31</f>
        <v>275069.09999999998</v>
      </c>
      <c r="P29" s="85"/>
      <c r="Q29" s="85"/>
      <c r="R29" s="85"/>
    </row>
    <row r="30" spans="1:18" ht="31.5" x14ac:dyDescent="0.25">
      <c r="A30" s="40" t="s">
        <v>66</v>
      </c>
      <c r="B30" s="31" t="s">
        <v>47</v>
      </c>
      <c r="C30" s="4">
        <f>D30+E30+F30</f>
        <v>532892.69999999995</v>
      </c>
      <c r="D30" s="4"/>
      <c r="E30" s="4">
        <v>237951</v>
      </c>
      <c r="F30" s="4">
        <f>282417.7+12524</f>
        <v>294941.7</v>
      </c>
      <c r="G30" s="4">
        <f>H30+I30+J30</f>
        <v>272066.5</v>
      </c>
      <c r="H30" s="4"/>
      <c r="I30" s="4"/>
      <c r="J30" s="4">
        <v>272066.5</v>
      </c>
      <c r="K30" s="4">
        <f>L30+M30+N30</f>
        <v>275069.09999999998</v>
      </c>
      <c r="L30" s="4"/>
      <c r="M30" s="4"/>
      <c r="N30" s="4">
        <v>275069.09999999998</v>
      </c>
      <c r="P30" s="85"/>
      <c r="Q30" s="85"/>
      <c r="R30" s="85"/>
    </row>
    <row r="31" spans="1:18" ht="31.15" customHeight="1" x14ac:dyDescent="0.25">
      <c r="A31" s="40" t="s">
        <v>67</v>
      </c>
      <c r="B31" s="37" t="s">
        <v>6</v>
      </c>
      <c r="C31" s="5">
        <f t="shared" ref="C31" si="19">D31+E31+F31</f>
        <v>180</v>
      </c>
      <c r="D31" s="56"/>
      <c r="E31" s="56"/>
      <c r="F31" s="4">
        <v>180</v>
      </c>
      <c r="G31" s="5">
        <f t="shared" ref="G31" si="20">H31+I31+J31</f>
        <v>0</v>
      </c>
      <c r="H31" s="56"/>
      <c r="I31" s="56"/>
      <c r="J31" s="56"/>
      <c r="K31" s="5">
        <f t="shared" ref="K31" si="21">L31+M31+N31</f>
        <v>0</v>
      </c>
      <c r="L31" s="56"/>
      <c r="M31" s="56"/>
      <c r="N31" s="57"/>
      <c r="P31" s="58"/>
      <c r="Q31" s="59"/>
      <c r="R31" s="59"/>
    </row>
    <row r="32" spans="1:18" ht="63" x14ac:dyDescent="0.25">
      <c r="A32" s="32" t="s">
        <v>68</v>
      </c>
      <c r="B32" s="33" t="s">
        <v>59</v>
      </c>
      <c r="C32" s="6">
        <f>D32+E32+F32</f>
        <v>25078.2</v>
      </c>
      <c r="D32" s="6">
        <f>D33+D34+D35</f>
        <v>0</v>
      </c>
      <c r="E32" s="6">
        <f>E33+E34+E35</f>
        <v>19195.7</v>
      </c>
      <c r="F32" s="6">
        <f>F33+F34+F35</f>
        <v>5882.5</v>
      </c>
      <c r="G32" s="6">
        <f>H32+I32+J32</f>
        <v>20206.100000000002</v>
      </c>
      <c r="H32" s="6">
        <f>H33+H34+H35</f>
        <v>0</v>
      </c>
      <c r="I32" s="6">
        <f>I33+I34+I35</f>
        <v>19195.7</v>
      </c>
      <c r="J32" s="6">
        <f>J33+J34+J35</f>
        <v>1010.4</v>
      </c>
      <c r="K32" s="6">
        <f>L32+M32+N32</f>
        <v>20206.100000000002</v>
      </c>
      <c r="L32" s="6">
        <f>L33+L34+L35</f>
        <v>0</v>
      </c>
      <c r="M32" s="6">
        <f>M33+M34+M35</f>
        <v>19195.7</v>
      </c>
      <c r="N32" s="39">
        <f>N33+N34+N35</f>
        <v>1010.4</v>
      </c>
      <c r="P32" s="59"/>
      <c r="Q32" s="59"/>
      <c r="R32" s="59"/>
    </row>
    <row r="33" spans="1:14" ht="31.5" x14ac:dyDescent="0.25">
      <c r="A33" s="40" t="s">
        <v>69</v>
      </c>
      <c r="B33" s="52" t="s">
        <v>48</v>
      </c>
      <c r="C33" s="7">
        <f>D33+E33+F33</f>
        <v>2327.4</v>
      </c>
      <c r="D33" s="7"/>
      <c r="E33" s="7">
        <v>2211</v>
      </c>
      <c r="F33" s="7">
        <v>116.4</v>
      </c>
      <c r="G33" s="7">
        <f>H33+I33+J33</f>
        <v>2327.4</v>
      </c>
      <c r="H33" s="7"/>
      <c r="I33" s="7">
        <v>2211</v>
      </c>
      <c r="J33" s="7">
        <v>116.4</v>
      </c>
      <c r="K33" s="7">
        <f>L33+M33+N33</f>
        <v>2327.4</v>
      </c>
      <c r="L33" s="7"/>
      <c r="M33" s="7">
        <v>2211</v>
      </c>
      <c r="N33" s="60">
        <v>116.4</v>
      </c>
    </row>
    <row r="34" spans="1:14" ht="94.5" x14ac:dyDescent="0.25">
      <c r="A34" s="40" t="s">
        <v>70</v>
      </c>
      <c r="B34" s="52" t="s">
        <v>16</v>
      </c>
      <c r="C34" s="7">
        <f t="shared" ref="C34" si="22">D34+E34+F34</f>
        <v>17878.7</v>
      </c>
      <c r="D34" s="7"/>
      <c r="E34" s="7">
        <v>16984.7</v>
      </c>
      <c r="F34" s="7">
        <v>894</v>
      </c>
      <c r="G34" s="7">
        <f t="shared" ref="G34" si="23">H34+I34+J34</f>
        <v>17878.7</v>
      </c>
      <c r="H34" s="7"/>
      <c r="I34" s="7">
        <v>16984.7</v>
      </c>
      <c r="J34" s="7">
        <v>894</v>
      </c>
      <c r="K34" s="7">
        <f t="shared" ref="K34" si="24">L34+M34+N34</f>
        <v>17878.7</v>
      </c>
      <c r="L34" s="7"/>
      <c r="M34" s="7">
        <v>16984.7</v>
      </c>
      <c r="N34" s="60">
        <v>894</v>
      </c>
    </row>
    <row r="35" spans="1:14" x14ac:dyDescent="0.25">
      <c r="A35" s="30" t="s">
        <v>71</v>
      </c>
      <c r="B35" s="61" t="s">
        <v>49</v>
      </c>
      <c r="C35" s="5">
        <f>D35+E35+F35</f>
        <v>4872.1000000000004</v>
      </c>
      <c r="D35" s="5"/>
      <c r="E35" s="5"/>
      <c r="F35" s="5">
        <v>4872.1000000000004</v>
      </c>
      <c r="G35" s="5">
        <f>H35+I35+J35</f>
        <v>0</v>
      </c>
      <c r="H35" s="5"/>
      <c r="I35" s="5"/>
      <c r="J35" s="5"/>
      <c r="K35" s="5">
        <f>L35+M35+N35</f>
        <v>0</v>
      </c>
      <c r="L35" s="5"/>
      <c r="M35" s="5"/>
      <c r="N35" s="38"/>
    </row>
    <row r="36" spans="1:14" s="12" customFormat="1" ht="18.75" x14ac:dyDescent="0.3">
      <c r="A36" s="62" t="s">
        <v>38</v>
      </c>
      <c r="B36" s="63" t="s">
        <v>60</v>
      </c>
      <c r="C36" s="64">
        <f t="shared" ref="C36:N36" si="25">C37+C38+C39+C40+C41</f>
        <v>5193</v>
      </c>
      <c r="D36" s="64">
        <f t="shared" si="25"/>
        <v>0</v>
      </c>
      <c r="E36" s="64">
        <f t="shared" si="25"/>
        <v>0</v>
      </c>
      <c r="F36" s="64">
        <f t="shared" si="25"/>
        <v>5193</v>
      </c>
      <c r="G36" s="64">
        <f t="shared" si="25"/>
        <v>0</v>
      </c>
      <c r="H36" s="64">
        <f t="shared" si="25"/>
        <v>0</v>
      </c>
      <c r="I36" s="64">
        <f t="shared" si="25"/>
        <v>0</v>
      </c>
      <c r="J36" s="64">
        <f t="shared" si="25"/>
        <v>0</v>
      </c>
      <c r="K36" s="64">
        <f t="shared" si="25"/>
        <v>1000</v>
      </c>
      <c r="L36" s="64">
        <f t="shared" si="25"/>
        <v>0</v>
      </c>
      <c r="M36" s="64">
        <f t="shared" si="25"/>
        <v>0</v>
      </c>
      <c r="N36" s="65">
        <f t="shared" si="25"/>
        <v>1000</v>
      </c>
    </row>
    <row r="37" spans="1:14" x14ac:dyDescent="0.25">
      <c r="A37" s="40" t="s">
        <v>41</v>
      </c>
      <c r="B37" s="37" t="s">
        <v>7</v>
      </c>
      <c r="C37" s="66">
        <f>D37+E37+F37</f>
        <v>0</v>
      </c>
      <c r="D37" s="66"/>
      <c r="E37" s="66"/>
      <c r="F37" s="66">
        <v>0</v>
      </c>
      <c r="G37" s="66">
        <f>H37+I37+J37</f>
        <v>0</v>
      </c>
      <c r="H37" s="66"/>
      <c r="I37" s="66"/>
      <c r="J37" s="66">
        <v>0</v>
      </c>
      <c r="K37" s="66">
        <f>L37+M37+N37</f>
        <v>0</v>
      </c>
      <c r="L37" s="66"/>
      <c r="M37" s="66"/>
      <c r="N37" s="67">
        <v>0</v>
      </c>
    </row>
    <row r="38" spans="1:14" ht="47.25" x14ac:dyDescent="0.25">
      <c r="A38" s="40" t="s">
        <v>43</v>
      </c>
      <c r="B38" s="52" t="s">
        <v>51</v>
      </c>
      <c r="C38" s="66">
        <f t="shared" ref="C38:C39" si="26">D38+E38+F38</f>
        <v>67.8</v>
      </c>
      <c r="D38" s="66"/>
      <c r="E38" s="66"/>
      <c r="F38" s="66">
        <v>67.8</v>
      </c>
      <c r="G38" s="66">
        <f t="shared" ref="G38:G39" si="27">H38+I38+J38</f>
        <v>0</v>
      </c>
      <c r="H38" s="66"/>
      <c r="I38" s="66"/>
      <c r="J38" s="66"/>
      <c r="K38" s="66">
        <f t="shared" ref="K38:K39" si="28">L38+M38+N38</f>
        <v>67.8</v>
      </c>
      <c r="L38" s="66"/>
      <c r="M38" s="66"/>
      <c r="N38" s="67">
        <v>67.8</v>
      </c>
    </row>
    <row r="39" spans="1:14" ht="78.75" x14ac:dyDescent="0.25">
      <c r="A39" s="40" t="s">
        <v>72</v>
      </c>
      <c r="B39" s="52" t="s">
        <v>52</v>
      </c>
      <c r="C39" s="66">
        <f t="shared" si="26"/>
        <v>664.5</v>
      </c>
      <c r="D39" s="66"/>
      <c r="E39" s="66"/>
      <c r="F39" s="66">
        <f>290.5+374</f>
        <v>664.5</v>
      </c>
      <c r="G39" s="66">
        <f t="shared" si="27"/>
        <v>0</v>
      </c>
      <c r="H39" s="66"/>
      <c r="I39" s="66"/>
      <c r="J39" s="66"/>
      <c r="K39" s="66">
        <f t="shared" si="28"/>
        <v>290.5</v>
      </c>
      <c r="L39" s="66"/>
      <c r="M39" s="66"/>
      <c r="N39" s="67">
        <v>290.5</v>
      </c>
    </row>
    <row r="40" spans="1:14" ht="31.5" x14ac:dyDescent="0.25">
      <c r="A40" s="40" t="s">
        <v>73</v>
      </c>
      <c r="B40" s="52" t="s">
        <v>53</v>
      </c>
      <c r="C40" s="66">
        <f>D40+E40+F40</f>
        <v>3970.7</v>
      </c>
      <c r="D40" s="66"/>
      <c r="E40" s="66"/>
      <c r="F40" s="66">
        <f>641.7+3329</f>
        <v>3970.7</v>
      </c>
      <c r="G40" s="66">
        <f>H40+I40+J40</f>
        <v>0</v>
      </c>
      <c r="H40" s="66"/>
      <c r="I40" s="66"/>
      <c r="J40" s="66"/>
      <c r="K40" s="66">
        <f>L40+M40+N40</f>
        <v>641.70000000000005</v>
      </c>
      <c r="L40" s="66"/>
      <c r="M40" s="66"/>
      <c r="N40" s="67">
        <v>641.70000000000005</v>
      </c>
    </row>
    <row r="41" spans="1:14" ht="31.5" x14ac:dyDescent="0.25">
      <c r="A41" s="68" t="s">
        <v>74</v>
      </c>
      <c r="B41" s="37" t="s">
        <v>6</v>
      </c>
      <c r="C41" s="66">
        <f t="shared" ref="C41:C44" si="29">D41+E41+F41</f>
        <v>490</v>
      </c>
      <c r="D41" s="66"/>
      <c r="E41" s="66"/>
      <c r="F41" s="66">
        <v>490</v>
      </c>
      <c r="G41" s="66">
        <f t="shared" ref="G41:G44" si="30">H41+I41+J41</f>
        <v>0</v>
      </c>
      <c r="H41" s="66"/>
      <c r="I41" s="66"/>
      <c r="J41" s="66">
        <v>0</v>
      </c>
      <c r="K41" s="66">
        <f t="shared" ref="K41:K44" si="31">L41+M41+N41</f>
        <v>0</v>
      </c>
      <c r="L41" s="66"/>
      <c r="M41" s="66"/>
      <c r="N41" s="67">
        <v>0</v>
      </c>
    </row>
    <row r="42" spans="1:14" s="74" customFormat="1" ht="37.5" customHeight="1" x14ac:dyDescent="0.3">
      <c r="A42" s="69" t="s">
        <v>46</v>
      </c>
      <c r="B42" s="70" t="s">
        <v>5</v>
      </c>
      <c r="C42" s="71">
        <f t="shared" si="29"/>
        <v>56828.899999999994</v>
      </c>
      <c r="D42" s="72"/>
      <c r="E42" s="72">
        <f>44918.1</f>
        <v>44918.1</v>
      </c>
      <c r="F42" s="72">
        <f>11910.8</f>
        <v>11910.8</v>
      </c>
      <c r="G42" s="71">
        <f t="shared" si="30"/>
        <v>48513.9</v>
      </c>
      <c r="H42" s="72"/>
      <c r="I42" s="72">
        <f>44918.1</f>
        <v>44918.1</v>
      </c>
      <c r="J42" s="72">
        <f>3595.8</f>
        <v>3595.8</v>
      </c>
      <c r="K42" s="71">
        <f t="shared" si="31"/>
        <v>48513.9</v>
      </c>
      <c r="L42" s="72"/>
      <c r="M42" s="72">
        <f>44918.1</f>
        <v>44918.1</v>
      </c>
      <c r="N42" s="73">
        <f>3595.8</f>
        <v>3595.8</v>
      </c>
    </row>
    <row r="43" spans="1:14" s="74" customFormat="1" ht="56.25" x14ac:dyDescent="0.3">
      <c r="A43" s="69" t="s">
        <v>50</v>
      </c>
      <c r="B43" s="9" t="s">
        <v>1</v>
      </c>
      <c r="C43" s="71">
        <f t="shared" si="29"/>
        <v>5197.1999999999989</v>
      </c>
      <c r="D43" s="75">
        <v>291.89999999999998</v>
      </c>
      <c r="E43" s="75">
        <v>4645.3999999999996</v>
      </c>
      <c r="F43" s="75">
        <v>259.89999999999998</v>
      </c>
      <c r="G43" s="71">
        <f t="shared" si="30"/>
        <v>5720.5000000000009</v>
      </c>
      <c r="H43" s="75">
        <v>255.1</v>
      </c>
      <c r="I43" s="75">
        <v>5170.1000000000004</v>
      </c>
      <c r="J43" s="75">
        <v>295.3</v>
      </c>
      <c r="K43" s="71">
        <f t="shared" si="31"/>
        <v>5696.8</v>
      </c>
      <c r="L43" s="75">
        <v>231.4</v>
      </c>
      <c r="M43" s="75">
        <v>5170.1000000000004</v>
      </c>
      <c r="N43" s="76">
        <v>295.3</v>
      </c>
    </row>
    <row r="44" spans="1:14" s="74" customFormat="1" ht="57" thickBot="1" x14ac:dyDescent="0.35">
      <c r="A44" s="77" t="s">
        <v>75</v>
      </c>
      <c r="B44" s="78" t="s">
        <v>2</v>
      </c>
      <c r="C44" s="79">
        <f t="shared" si="29"/>
        <v>5713.5</v>
      </c>
      <c r="D44" s="80"/>
      <c r="E44" s="80">
        <v>3200</v>
      </c>
      <c r="F44" s="80">
        <v>2513.5</v>
      </c>
      <c r="G44" s="79">
        <f t="shared" si="30"/>
        <v>5713.5</v>
      </c>
      <c r="H44" s="80"/>
      <c r="I44" s="80">
        <v>3200</v>
      </c>
      <c r="J44" s="80">
        <v>2513.5</v>
      </c>
      <c r="K44" s="79">
        <f t="shared" si="31"/>
        <v>5713.5</v>
      </c>
      <c r="L44" s="80"/>
      <c r="M44" s="80">
        <v>3200</v>
      </c>
      <c r="N44" s="81">
        <v>2513.5</v>
      </c>
    </row>
    <row r="45" spans="1:14" x14ac:dyDescent="0.25">
      <c r="A45" s="82"/>
      <c r="B45" s="82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</row>
    <row r="46" spans="1:14" x14ac:dyDescent="0.25">
      <c r="A46" s="82"/>
      <c r="B46" s="82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</row>
    <row r="47" spans="1:14" x14ac:dyDescent="0.25">
      <c r="A47" s="82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</row>
    <row r="48" spans="1:14" ht="21" customHeight="1" x14ac:dyDescent="0.25">
      <c r="A48" s="84"/>
      <c r="B48" s="82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</row>
  </sheetData>
  <sheetProtection insertRows="0"/>
  <mergeCells count="11">
    <mergeCell ref="P29:R30"/>
    <mergeCell ref="A6:A7"/>
    <mergeCell ref="O1:P1"/>
    <mergeCell ref="B4:N4"/>
    <mergeCell ref="B6:B7"/>
    <mergeCell ref="D6:F6"/>
    <mergeCell ref="H6:J6"/>
    <mergeCell ref="L6:N6"/>
    <mergeCell ref="C6:C7"/>
    <mergeCell ref="G6:G7"/>
    <mergeCell ref="K6:K7"/>
  </mergeCells>
  <pageMargins left="0.78740157480314965" right="0.39370078740157483" top="0.78740157480314965" bottom="0.78740157480314965" header="0.31496062992125984" footer="0.31496062992125984"/>
  <pageSetup paperSize="9" scale="47" firstPageNumber="378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</vt:lpstr>
      <vt:lpstr>'5'!Заголовки_для_печати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2024-11-26T11:37:07Z</dcterms:modified>
</cp:coreProperties>
</file>